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88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<sst xmlns="http://schemas.openxmlformats.org/spreadsheetml/2006/main" count="272" uniqueCount="117">
  <si>
    <t>Malom</t>
  </si>
  <si>
    <t>Cukor</t>
  </si>
  <si>
    <t>Szesz</t>
  </si>
  <si>
    <t>Sör</t>
  </si>
  <si>
    <t>Egyéb</t>
  </si>
  <si>
    <t>Élelmiszeripar össz.</t>
  </si>
  <si>
    <t>Fűrész</t>
  </si>
  <si>
    <t>Gép</t>
  </si>
  <si>
    <t>Lóerő</t>
  </si>
  <si>
    <t>Abaúj</t>
  </si>
  <si>
    <t>Arad</t>
  </si>
  <si>
    <t>Bács</t>
  </si>
  <si>
    <t>Baranya</t>
  </si>
  <si>
    <t>Bars</t>
  </si>
  <si>
    <t>Békés</t>
  </si>
  <si>
    <t>Bereg</t>
  </si>
  <si>
    <t>Bihar</t>
  </si>
  <si>
    <t>Borsod</t>
  </si>
  <si>
    <t>Csanád</t>
  </si>
  <si>
    <t>Csongrád</t>
  </si>
  <si>
    <t>Esztergom</t>
  </si>
  <si>
    <t>Fejér</t>
  </si>
  <si>
    <t>Gömör</t>
  </si>
  <si>
    <t>Győr</t>
  </si>
  <si>
    <t>Heves</t>
  </si>
  <si>
    <t>Hont</t>
  </si>
  <si>
    <t>Komárom</t>
  </si>
  <si>
    <t>Krassó</t>
  </si>
  <si>
    <t>Moson</t>
  </si>
  <si>
    <t>Nógrád</t>
  </si>
  <si>
    <t>Nyitra</t>
  </si>
  <si>
    <t>Pest</t>
  </si>
  <si>
    <t>Pozsony</t>
  </si>
  <si>
    <t>Sáros</t>
  </si>
  <si>
    <t>Somogy</t>
  </si>
  <si>
    <t>Sopron</t>
  </si>
  <si>
    <t>Szabolcs</t>
  </si>
  <si>
    <t>Szatmár</t>
  </si>
  <si>
    <t>Temes</t>
  </si>
  <si>
    <t>Tolna</t>
  </si>
  <si>
    <t>Torontál</t>
  </si>
  <si>
    <t>Trencsén</t>
  </si>
  <si>
    <t>Vas</t>
  </si>
  <si>
    <t>Veszprém</t>
  </si>
  <si>
    <t>Zala</t>
  </si>
  <si>
    <t>Zemplén</t>
  </si>
  <si>
    <t>Magyaro.</t>
  </si>
  <si>
    <t>Papírgyár</t>
  </si>
  <si>
    <t>Fa-, papír, bőr</t>
  </si>
  <si>
    <t>Fiume</t>
  </si>
  <si>
    <t>Szerém</t>
  </si>
  <si>
    <t>Varasd-Körös</t>
  </si>
  <si>
    <t>Sokszorosító ipar</t>
  </si>
  <si>
    <t>Zágráb</t>
  </si>
  <si>
    <t>Kőrös</t>
  </si>
  <si>
    <t>Varazsd</t>
  </si>
  <si>
    <t>Verőce</t>
  </si>
  <si>
    <t>Ottocaner</t>
  </si>
  <si>
    <t>Pancsova</t>
  </si>
  <si>
    <t>Fehértemplom</t>
  </si>
  <si>
    <t>Dés</t>
  </si>
  <si>
    <t>Brassó</t>
  </si>
  <si>
    <t>Gép és kocsi</t>
  </si>
  <si>
    <t>Vas és fém</t>
  </si>
  <si>
    <t>Szepes</t>
  </si>
  <si>
    <t>Báni</t>
  </si>
  <si>
    <t>Zólyom</t>
  </si>
  <si>
    <t>Torna</t>
  </si>
  <si>
    <t>Udvarhely</t>
  </si>
  <si>
    <t>2. Báni</t>
  </si>
  <si>
    <t>Kő, föld, agyag, üveg</t>
  </si>
  <si>
    <t>Vegyi, festék, világító</t>
  </si>
  <si>
    <t>Szeben</t>
  </si>
  <si>
    <t>Textil</t>
  </si>
  <si>
    <t>Összesen ipar</t>
  </si>
  <si>
    <t>Horvátország</t>
  </si>
  <si>
    <t>Határőrvidék</t>
  </si>
  <si>
    <t>Erdély</t>
  </si>
  <si>
    <t>Bányászat</t>
  </si>
  <si>
    <t>Mezőgazdaság</t>
  </si>
  <si>
    <t>Pozsega</t>
  </si>
  <si>
    <t>Cséplő</t>
  </si>
  <si>
    <t>Cséplő és daráló</t>
  </si>
  <si>
    <t>Összesen</t>
  </si>
  <si>
    <t>Ipar és bányászat</t>
  </si>
  <si>
    <t xml:space="preserve">Abaúj </t>
  </si>
  <si>
    <t>Fehér</t>
  </si>
  <si>
    <t xml:space="preserve">Győr </t>
  </si>
  <si>
    <t xml:space="preserve">Krassó </t>
  </si>
  <si>
    <t>Varasd</t>
  </si>
  <si>
    <t>Lakos</t>
  </si>
  <si>
    <t>100ezer lakosra jutó lóerő</t>
  </si>
  <si>
    <t>Cséplő,  daráló, eke</t>
  </si>
  <si>
    <t>Királyföld</t>
  </si>
  <si>
    <t>Gazdaság</t>
  </si>
  <si>
    <t>X4</t>
  </si>
  <si>
    <t>X2</t>
  </si>
  <si>
    <t>X3</t>
  </si>
  <si>
    <t>X1</t>
  </si>
  <si>
    <t>X6</t>
  </si>
  <si>
    <t>M7</t>
  </si>
  <si>
    <t>M9</t>
  </si>
  <si>
    <t>M8</t>
  </si>
  <si>
    <t>G7</t>
  </si>
  <si>
    <t>G8</t>
  </si>
  <si>
    <t>G13</t>
  </si>
  <si>
    <t>G2</t>
  </si>
  <si>
    <t>G10</t>
  </si>
  <si>
    <t>G11</t>
  </si>
  <si>
    <t>H1</t>
  </si>
  <si>
    <t>H3</t>
  </si>
  <si>
    <t>H6</t>
  </si>
  <si>
    <t>H2</t>
  </si>
  <si>
    <t>H5</t>
  </si>
  <si>
    <t>H7</t>
  </si>
  <si>
    <t>H4</t>
  </si>
  <si>
    <t>M0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</si>
</sst>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40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0"/>
  <sheetViews>
    <sheetView tabSelected="1" zoomScalePageLayoutView="0" workbookViewId="0" topLeftCell="A1">
      <pane xSplit="2" ySplit="3" topLeftCell="C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7" sqref="G57"/>
    </sheetView>
  </sheetViews>
  <sheetFormatPr defaultColWidth="9.00390625" defaultRowHeight="15.75"/>
  <cols>
    <col min="1" max="1" width="9.00390625" style="18" customWidth="1"/>
    <col min="2" max="2" width="11.75390625" style="0" customWidth="1"/>
    <col min="3" max="9" width="9.00390625" style="3" customWidth="1"/>
    <col min="10" max="10" width="7.75390625" style="3" customWidth="1"/>
    <col min="11" max="12" width="9.00390625" style="3" customWidth="1"/>
    <col min="21" max="24" width="9.00390625" style="5" customWidth="1"/>
    <col min="35" max="36" width="9.00390625" style="5" customWidth="1"/>
    <col min="39" max="40" width="9.00390625" style="5" customWidth="1"/>
    <col min="59" max="60" width="9.00390625" style="5" customWidth="1"/>
    <col min="67" max="68" width="9.00390625" style="3" customWidth="1"/>
    <col min="81" max="82" width="9.00390625" style="3" customWidth="1"/>
    <col min="85" max="86" width="9.00390625" style="5" customWidth="1"/>
    <col min="91" max="92" width="9.00390625" style="5" customWidth="1"/>
    <col min="93" max="93" width="9.00390625" style="16" customWidth="1"/>
  </cols>
  <sheetData>
    <row r="1" spans="2:93" ht="15.75">
      <c r="B1" s="1">
        <v>1863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U1" s="23" t="s">
        <v>48</v>
      </c>
      <c r="V1" s="23"/>
      <c r="W1" s="23" t="s">
        <v>52</v>
      </c>
      <c r="X1" s="23"/>
      <c r="Y1" s="24" t="s">
        <v>62</v>
      </c>
      <c r="Z1" s="24"/>
      <c r="AA1" s="24" t="s">
        <v>63</v>
      </c>
      <c r="AB1" s="24"/>
      <c r="AC1" s="24" t="s">
        <v>70</v>
      </c>
      <c r="AD1" s="24"/>
      <c r="AE1" s="24" t="s">
        <v>71</v>
      </c>
      <c r="AF1" s="24"/>
      <c r="AG1" s="24" t="s">
        <v>73</v>
      </c>
      <c r="AH1" s="24"/>
      <c r="AI1" s="23" t="s">
        <v>74</v>
      </c>
      <c r="AJ1" s="23"/>
      <c r="AK1" s="24" t="s">
        <v>78</v>
      </c>
      <c r="AL1" s="24"/>
      <c r="AM1" s="23" t="s">
        <v>84</v>
      </c>
      <c r="AN1" s="23"/>
      <c r="AO1" s="24" t="s">
        <v>79</v>
      </c>
      <c r="AP1" s="24"/>
      <c r="AQ1" s="24" t="s">
        <v>79</v>
      </c>
      <c r="AR1" s="24"/>
      <c r="AS1" s="24" t="s">
        <v>79</v>
      </c>
      <c r="AT1" s="24"/>
      <c r="AV1" s="7" t="s">
        <v>90</v>
      </c>
      <c r="AW1" s="13" t="s">
        <v>91</v>
      </c>
      <c r="AY1" s="1"/>
      <c r="AZ1" s="1"/>
      <c r="BA1" s="1"/>
      <c r="BB1" s="1"/>
      <c r="BC1" s="1"/>
      <c r="BD1" s="1"/>
      <c r="BE1" s="1"/>
      <c r="BF1" s="1"/>
      <c r="BG1" s="13"/>
      <c r="BH1" s="13"/>
      <c r="BI1" s="2"/>
      <c r="BJ1" s="2"/>
      <c r="BO1" s="25" t="s">
        <v>48</v>
      </c>
      <c r="BP1" s="25"/>
      <c r="BQ1" s="23" t="s">
        <v>52</v>
      </c>
      <c r="BR1" s="23"/>
      <c r="BS1" s="24" t="s">
        <v>62</v>
      </c>
      <c r="BT1" s="24"/>
      <c r="BU1" s="24" t="s">
        <v>63</v>
      </c>
      <c r="BV1" s="24"/>
      <c r="BW1" s="24" t="s">
        <v>70</v>
      </c>
      <c r="BX1" s="24"/>
      <c r="BY1" s="24" t="s">
        <v>71</v>
      </c>
      <c r="BZ1" s="24"/>
      <c r="CA1" s="24" t="s">
        <v>73</v>
      </c>
      <c r="CB1" s="24"/>
      <c r="CC1" s="25" t="s">
        <v>74</v>
      </c>
      <c r="CD1" s="25"/>
      <c r="CE1" s="24" t="s">
        <v>78</v>
      </c>
      <c r="CF1" s="24"/>
      <c r="CG1" s="23" t="s">
        <v>84</v>
      </c>
      <c r="CH1" s="23"/>
      <c r="CI1" s="24" t="s">
        <v>79</v>
      </c>
      <c r="CJ1" s="24"/>
      <c r="CK1" s="24" t="s">
        <v>79</v>
      </c>
      <c r="CL1" s="24"/>
      <c r="CM1" s="23" t="s">
        <v>79</v>
      </c>
      <c r="CN1" s="23"/>
      <c r="CO1" s="16" t="s">
        <v>94</v>
      </c>
    </row>
    <row r="2" spans="2:91" ht="15.75">
      <c r="B2" s="3"/>
      <c r="C2" s="3" t="s">
        <v>0</v>
      </c>
      <c r="E2" s="3" t="s">
        <v>1</v>
      </c>
      <c r="G2" s="3" t="s">
        <v>2</v>
      </c>
      <c r="I2" s="3" t="s">
        <v>3</v>
      </c>
      <c r="K2" s="3" t="s">
        <v>4</v>
      </c>
      <c r="M2" t="s">
        <v>5</v>
      </c>
      <c r="O2" t="s">
        <v>6</v>
      </c>
      <c r="Q2" t="s">
        <v>47</v>
      </c>
      <c r="S2" t="s">
        <v>4</v>
      </c>
      <c r="AO2" t="s">
        <v>81</v>
      </c>
      <c r="AQ2" t="s">
        <v>82</v>
      </c>
      <c r="AS2" t="s">
        <v>83</v>
      </c>
      <c r="AV2" s="7">
        <v>1869</v>
      </c>
      <c r="AW2" s="3" t="s">
        <v>0</v>
      </c>
      <c r="AX2" s="3"/>
      <c r="AY2" s="3" t="s">
        <v>1</v>
      </c>
      <c r="AZ2" s="3"/>
      <c r="BA2" s="3" t="s">
        <v>2</v>
      </c>
      <c r="BB2" s="3"/>
      <c r="BC2" s="3" t="s">
        <v>3</v>
      </c>
      <c r="BD2" s="3"/>
      <c r="BE2" s="3" t="s">
        <v>4</v>
      </c>
      <c r="BF2" s="3"/>
      <c r="BG2" s="5" t="s">
        <v>5</v>
      </c>
      <c r="BI2" t="s">
        <v>6</v>
      </c>
      <c r="BK2" t="s">
        <v>47</v>
      </c>
      <c r="BM2" t="s">
        <v>4</v>
      </c>
      <c r="BQ2" s="5"/>
      <c r="BR2" s="5"/>
      <c r="CI2" t="s">
        <v>81</v>
      </c>
      <c r="CK2" t="s">
        <v>92</v>
      </c>
      <c r="CM2" s="5" t="s">
        <v>83</v>
      </c>
    </row>
    <row r="3" spans="2:92" ht="15.75">
      <c r="B3" s="3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" t="s">
        <v>7</v>
      </c>
      <c r="N3" s="4" t="s">
        <v>8</v>
      </c>
      <c r="O3" s="4" t="s">
        <v>7</v>
      </c>
      <c r="P3" s="4" t="s">
        <v>8</v>
      </c>
      <c r="Q3" s="4" t="s">
        <v>7</v>
      </c>
      <c r="R3" s="4" t="s">
        <v>8</v>
      </c>
      <c r="S3" s="4" t="s">
        <v>7</v>
      </c>
      <c r="T3" s="4" t="s">
        <v>8</v>
      </c>
      <c r="U3" s="6" t="s">
        <v>7</v>
      </c>
      <c r="V3" s="6" t="s">
        <v>8</v>
      </c>
      <c r="W3" s="6" t="s">
        <v>7</v>
      </c>
      <c r="X3" s="6" t="s">
        <v>8</v>
      </c>
      <c r="Y3" s="4" t="s">
        <v>7</v>
      </c>
      <c r="Z3" s="4" t="s">
        <v>8</v>
      </c>
      <c r="AA3" s="4" t="s">
        <v>7</v>
      </c>
      <c r="AB3" s="4" t="s">
        <v>8</v>
      </c>
      <c r="AC3" s="4" t="s">
        <v>7</v>
      </c>
      <c r="AD3" s="4" t="s">
        <v>8</v>
      </c>
      <c r="AE3" s="4" t="s">
        <v>7</v>
      </c>
      <c r="AF3" s="4" t="s">
        <v>8</v>
      </c>
      <c r="AG3" s="4" t="s">
        <v>7</v>
      </c>
      <c r="AH3" s="4" t="s">
        <v>8</v>
      </c>
      <c r="AI3" s="6" t="s">
        <v>7</v>
      </c>
      <c r="AJ3" s="6" t="s">
        <v>8</v>
      </c>
      <c r="AK3" s="4" t="s">
        <v>7</v>
      </c>
      <c r="AL3" s="4" t="s">
        <v>8</v>
      </c>
      <c r="AM3" s="6" t="s">
        <v>7</v>
      </c>
      <c r="AN3" s="6" t="s">
        <v>8</v>
      </c>
      <c r="AO3" s="4" t="s">
        <v>7</v>
      </c>
      <c r="AP3" s="4" t="s">
        <v>8</v>
      </c>
      <c r="AQ3" s="4" t="s">
        <v>7</v>
      </c>
      <c r="AR3" s="4" t="s">
        <v>8</v>
      </c>
      <c r="AS3" s="4" t="s">
        <v>7</v>
      </c>
      <c r="AT3" s="4" t="s">
        <v>8</v>
      </c>
      <c r="AW3" s="4" t="s">
        <v>7</v>
      </c>
      <c r="AX3" s="4" t="s">
        <v>8</v>
      </c>
      <c r="AY3" s="4" t="s">
        <v>7</v>
      </c>
      <c r="AZ3" s="4" t="s">
        <v>8</v>
      </c>
      <c r="BA3" s="4" t="s">
        <v>7</v>
      </c>
      <c r="BB3" s="4" t="s">
        <v>8</v>
      </c>
      <c r="BC3" s="4" t="s">
        <v>7</v>
      </c>
      <c r="BD3" s="4" t="s">
        <v>8</v>
      </c>
      <c r="BE3" s="4" t="s">
        <v>7</v>
      </c>
      <c r="BF3" s="4" t="s">
        <v>8</v>
      </c>
      <c r="BG3" s="6" t="s">
        <v>7</v>
      </c>
      <c r="BH3" s="6" t="s">
        <v>8</v>
      </c>
      <c r="BI3" s="4" t="s">
        <v>7</v>
      </c>
      <c r="BJ3" s="4" t="s">
        <v>8</v>
      </c>
      <c r="BK3" s="4" t="s">
        <v>7</v>
      </c>
      <c r="BL3" s="4" t="s">
        <v>8</v>
      </c>
      <c r="BM3" s="4" t="s">
        <v>7</v>
      </c>
      <c r="BN3" s="4" t="s">
        <v>8</v>
      </c>
      <c r="BO3" s="4" t="s">
        <v>7</v>
      </c>
      <c r="BP3" s="4" t="s">
        <v>8</v>
      </c>
      <c r="BQ3" s="6" t="s">
        <v>7</v>
      </c>
      <c r="BR3" s="6" t="s">
        <v>8</v>
      </c>
      <c r="BS3" s="4" t="s">
        <v>7</v>
      </c>
      <c r="BT3" s="4" t="s">
        <v>8</v>
      </c>
      <c r="BU3" s="4" t="s">
        <v>7</v>
      </c>
      <c r="BV3" s="4" t="s">
        <v>8</v>
      </c>
      <c r="BW3" s="4" t="s">
        <v>7</v>
      </c>
      <c r="BX3" s="4" t="s">
        <v>8</v>
      </c>
      <c r="BY3" s="4" t="s">
        <v>7</v>
      </c>
      <c r="BZ3" s="4" t="s">
        <v>8</v>
      </c>
      <c r="CA3" s="4" t="s">
        <v>7</v>
      </c>
      <c r="CB3" s="4" t="s">
        <v>8</v>
      </c>
      <c r="CC3" s="4" t="s">
        <v>7</v>
      </c>
      <c r="CD3" s="4" t="s">
        <v>8</v>
      </c>
      <c r="CE3" s="4" t="s">
        <v>7</v>
      </c>
      <c r="CF3" s="4" t="s">
        <v>8</v>
      </c>
      <c r="CG3" s="6" t="s">
        <v>7</v>
      </c>
      <c r="CH3" s="6" t="s">
        <v>8</v>
      </c>
      <c r="CI3" s="4" t="s">
        <v>7</v>
      </c>
      <c r="CJ3" s="4" t="s">
        <v>8</v>
      </c>
      <c r="CK3" s="4" t="s">
        <v>7</v>
      </c>
      <c r="CL3" s="4" t="s">
        <v>8</v>
      </c>
      <c r="CM3" s="6" t="s">
        <v>7</v>
      </c>
      <c r="CN3" s="6" t="s">
        <v>8</v>
      </c>
    </row>
    <row r="4" ht="15.75">
      <c r="B4" s="3"/>
    </row>
    <row r="5" spans="2:93" ht="15.75">
      <c r="B5" s="3" t="s">
        <v>9</v>
      </c>
      <c r="C5" s="3">
        <v>2</v>
      </c>
      <c r="D5" s="3">
        <v>20</v>
      </c>
      <c r="E5" s="3">
        <v>1</v>
      </c>
      <c r="F5" s="3">
        <v>12</v>
      </c>
      <c r="K5" s="3">
        <v>1</v>
      </c>
      <c r="L5" s="3">
        <v>4</v>
      </c>
      <c r="M5" s="5">
        <f aca="true" t="shared" si="0" ref="M5:M33">+C5+E5+G5+I5+K5</f>
        <v>4</v>
      </c>
      <c r="N5" s="5">
        <f aca="true" t="shared" si="1" ref="N5:N33">+D5+F5+H5+J5+L5</f>
        <v>36</v>
      </c>
      <c r="U5" s="5">
        <f>+O5+Q5+S5</f>
        <v>0</v>
      </c>
      <c r="V5" s="5">
        <f>+P5+R5+T5</f>
        <v>0</v>
      </c>
      <c r="AA5">
        <v>2</v>
      </c>
      <c r="AB5">
        <v>24</v>
      </c>
      <c r="AG5">
        <v>1</v>
      </c>
      <c r="AH5">
        <v>8</v>
      </c>
      <c r="AI5" s="5">
        <f aca="true" t="shared" si="2" ref="AI5:AI44">+M5+U5+W5+Y5+AA5+AC5+AE5+AG5</f>
        <v>7</v>
      </c>
      <c r="AJ5" s="5">
        <f aca="true" t="shared" si="3" ref="AJ5:AJ44">+N5+V5+X5+Z5+AB5+AD5+AF5+AH5</f>
        <v>68</v>
      </c>
      <c r="AM5" s="5">
        <f>+AI5+AK5</f>
        <v>7</v>
      </c>
      <c r="AN5" s="5">
        <f>+AJ5+AL5</f>
        <v>68</v>
      </c>
      <c r="AU5" s="2" t="s">
        <v>85</v>
      </c>
      <c r="AV5" s="8">
        <v>166666</v>
      </c>
      <c r="AX5" s="12">
        <f>+D5/$AV5*100000</f>
        <v>12.000048000192</v>
      </c>
      <c r="AZ5" s="12">
        <f>+F5/$AV5*100000</f>
        <v>7.2000288001152</v>
      </c>
      <c r="BB5" s="12">
        <f>+H5/$AV5*100000</f>
        <v>0</v>
      </c>
      <c r="BD5" s="12">
        <f>+J5/$AV5*100000</f>
        <v>0</v>
      </c>
      <c r="BF5" s="12">
        <f>+L5/$AV5*100000</f>
        <v>2.4000096000384</v>
      </c>
      <c r="BH5" s="14">
        <f>+N5/$AV5*100000</f>
        <v>21.6000864003456</v>
      </c>
      <c r="BJ5" s="12">
        <f>+P5/$AV5*100000</f>
        <v>0</v>
      </c>
      <c r="BL5" s="12">
        <f>+R5/$AV5*100000</f>
        <v>0</v>
      </c>
      <c r="BN5" s="12">
        <f>+T5/$AV5*100000</f>
        <v>0</v>
      </c>
      <c r="BP5" s="15">
        <f>+V5/$AV5*100000</f>
        <v>0</v>
      </c>
      <c r="BR5" s="12">
        <f>+X5/$AV5*100000</f>
        <v>0</v>
      </c>
      <c r="BT5" s="12">
        <f>+Z5/$AV5*100000</f>
        <v>0</v>
      </c>
      <c r="BV5" s="12">
        <f>+AB5/$AV5*100000</f>
        <v>14.4000576002304</v>
      </c>
      <c r="BX5" s="12">
        <f>+AD5/$AV5*100000</f>
        <v>0</v>
      </c>
      <c r="BZ5" s="12">
        <f>+AF5/$AV5*100000</f>
        <v>0</v>
      </c>
      <c r="CB5" s="12">
        <f>+AH5/$AV5*100000</f>
        <v>4.8000192000768</v>
      </c>
      <c r="CD5" s="15">
        <f>+AJ5/$AV5*100000</f>
        <v>40.800163200652804</v>
      </c>
      <c r="CF5" s="12">
        <f>+AL5/$AV5*100000</f>
        <v>0</v>
      </c>
      <c r="CH5" s="14">
        <f>+AN5/$AV5*100000</f>
        <v>40.800163200652804</v>
      </c>
      <c r="CJ5" s="12">
        <f>+AP5/$AV5*100000</f>
        <v>0</v>
      </c>
      <c r="CL5" s="12">
        <f>+AR5/$AV5*100000</f>
        <v>0</v>
      </c>
      <c r="CN5" s="14">
        <f>+AT5/$AV5*100000</f>
        <v>0</v>
      </c>
      <c r="CO5" s="17">
        <f>+CH5+CN5</f>
        <v>40.800163200652804</v>
      </c>
    </row>
    <row r="6" spans="2:93" ht="15.75">
      <c r="B6" s="3" t="s">
        <v>10</v>
      </c>
      <c r="C6" s="3">
        <v>14</v>
      </c>
      <c r="D6" s="3">
        <f>32+25+46+16+22+14+125</f>
        <v>280</v>
      </c>
      <c r="M6" s="5">
        <f t="shared" si="0"/>
        <v>14</v>
      </c>
      <c r="N6" s="5">
        <f t="shared" si="1"/>
        <v>280</v>
      </c>
      <c r="AA6">
        <v>2</v>
      </c>
      <c r="AB6">
        <v>33</v>
      </c>
      <c r="AI6" s="5">
        <f t="shared" si="2"/>
        <v>16</v>
      </c>
      <c r="AJ6" s="5">
        <f t="shared" si="3"/>
        <v>313</v>
      </c>
      <c r="AM6" s="5">
        <f aca="true" t="shared" si="4" ref="AM6:AM68">+AI6+AK6</f>
        <v>16</v>
      </c>
      <c r="AN6" s="5">
        <f aca="true" t="shared" si="5" ref="AN6:AN68">+AJ6+AL6</f>
        <v>313</v>
      </c>
      <c r="AQ6">
        <v>3</v>
      </c>
      <c r="AR6">
        <v>22</v>
      </c>
      <c r="AS6">
        <f aca="true" t="shared" si="6" ref="AS6:AS42">+AO6+AQ6</f>
        <v>3</v>
      </c>
      <c r="AT6">
        <f aca="true" t="shared" si="7" ref="AT6:AT42">+AP6+AR6</f>
        <v>22</v>
      </c>
      <c r="AU6" s="2" t="s">
        <v>10</v>
      </c>
      <c r="AV6" s="8">
        <v>304713</v>
      </c>
      <c r="AX6" s="12">
        <f aca="true" t="shared" si="8" ref="AX6:BJ44">+D6/$AV6*100000</f>
        <v>91.88974543258738</v>
      </c>
      <c r="AZ6" s="12">
        <f t="shared" si="8"/>
        <v>0</v>
      </c>
      <c r="BB6" s="12">
        <f t="shared" si="8"/>
        <v>0</v>
      </c>
      <c r="BD6" s="12">
        <f t="shared" si="8"/>
        <v>0</v>
      </c>
      <c r="BF6" s="12">
        <f t="shared" si="8"/>
        <v>0</v>
      </c>
      <c r="BH6" s="14">
        <f t="shared" si="8"/>
        <v>91.88974543258738</v>
      </c>
      <c r="BJ6" s="12">
        <f t="shared" si="8"/>
        <v>0</v>
      </c>
      <c r="BL6" s="12">
        <f aca="true" t="shared" si="9" ref="BL6:BL44">+R6/$AV6*100000</f>
        <v>0</v>
      </c>
      <c r="BN6" s="12">
        <f aca="true" t="shared" si="10" ref="BN6:BN44">+T6/$AV6*100000</f>
        <v>0</v>
      </c>
      <c r="BP6" s="15">
        <f aca="true" t="shared" si="11" ref="BP6:BP44">+V6/$AV6*100000</f>
        <v>0</v>
      </c>
      <c r="BR6" s="12">
        <f aca="true" t="shared" si="12" ref="BR6:BR44">+X6/$AV6*100000</f>
        <v>0</v>
      </c>
      <c r="BT6" s="12">
        <f aca="true" t="shared" si="13" ref="BT6:BT44">+Z6/$AV6*100000</f>
        <v>0</v>
      </c>
      <c r="BV6" s="12">
        <f aca="true" t="shared" si="14" ref="BV6:BV44">+AB6/$AV6*100000</f>
        <v>10.829862854554941</v>
      </c>
      <c r="BX6" s="12">
        <f aca="true" t="shared" si="15" ref="BX6:BX44">+AD6/$AV6*100000</f>
        <v>0</v>
      </c>
      <c r="BZ6" s="12">
        <f aca="true" t="shared" si="16" ref="BZ6:BZ44">+AF6/$AV6*100000</f>
        <v>0</v>
      </c>
      <c r="CB6" s="12">
        <f aca="true" t="shared" si="17" ref="CB6:CB44">+AH6/$AV6*100000</f>
        <v>0</v>
      </c>
      <c r="CD6" s="15">
        <f aca="true" t="shared" si="18" ref="CD6:CD44">+AJ6/$AV6*100000</f>
        <v>102.71960828714232</v>
      </c>
      <c r="CF6" s="12">
        <f aca="true" t="shared" si="19" ref="CF6:CF44">+AL6/$AV6*100000</f>
        <v>0</v>
      </c>
      <c r="CH6" s="14">
        <f aca="true" t="shared" si="20" ref="CH6:CH44">+AN6/$AV6*100000</f>
        <v>102.71960828714232</v>
      </c>
      <c r="CJ6" s="12">
        <f aca="true" t="shared" si="21" ref="CJ6:CJ44">+AP6/$AV6*100000</f>
        <v>0</v>
      </c>
      <c r="CL6" s="12">
        <f aca="true" t="shared" si="22" ref="CL6:CL44">+AR6/$AV6*100000</f>
        <v>7.2199085697032945</v>
      </c>
      <c r="CN6" s="14">
        <f aca="true" t="shared" si="23" ref="CN6:CN44">+AT6/$AV6*100000</f>
        <v>7.2199085697032945</v>
      </c>
      <c r="CO6" s="17">
        <f aca="true" t="shared" si="24" ref="CO6:CO44">+CH6+CN6</f>
        <v>109.93951685684561</v>
      </c>
    </row>
    <row r="7" spans="2:93" ht="15.75">
      <c r="B7" s="3" t="s">
        <v>11</v>
      </c>
      <c r="C7" s="3">
        <v>5</v>
      </c>
      <c r="D7" s="3">
        <f>50+64</f>
        <v>114</v>
      </c>
      <c r="M7" s="5">
        <f t="shared" si="0"/>
        <v>5</v>
      </c>
      <c r="N7" s="5">
        <f t="shared" si="1"/>
        <v>114</v>
      </c>
      <c r="AI7" s="5">
        <f t="shared" si="2"/>
        <v>5</v>
      </c>
      <c r="AJ7" s="5">
        <f t="shared" si="3"/>
        <v>114</v>
      </c>
      <c r="AM7" s="5">
        <f t="shared" si="4"/>
        <v>5</v>
      </c>
      <c r="AN7" s="5">
        <f t="shared" si="5"/>
        <v>114</v>
      </c>
      <c r="AQ7">
        <v>3</v>
      </c>
      <c r="AR7">
        <v>22</v>
      </c>
      <c r="AS7">
        <f t="shared" si="6"/>
        <v>3</v>
      </c>
      <c r="AT7">
        <f t="shared" si="7"/>
        <v>22</v>
      </c>
      <c r="AU7" s="2" t="s">
        <v>11</v>
      </c>
      <c r="AV7" s="8">
        <v>576149</v>
      </c>
      <c r="AX7" s="12">
        <f t="shared" si="8"/>
        <v>19.7865482713673</v>
      </c>
      <c r="AZ7" s="12">
        <f t="shared" si="8"/>
        <v>0</v>
      </c>
      <c r="BB7" s="12">
        <f t="shared" si="8"/>
        <v>0</v>
      </c>
      <c r="BD7" s="12">
        <f t="shared" si="8"/>
        <v>0</v>
      </c>
      <c r="BF7" s="12">
        <f t="shared" si="8"/>
        <v>0</v>
      </c>
      <c r="BH7" s="14">
        <f t="shared" si="8"/>
        <v>19.7865482713673</v>
      </c>
      <c r="BJ7" s="12">
        <f t="shared" si="8"/>
        <v>0</v>
      </c>
      <c r="BL7" s="12">
        <f t="shared" si="9"/>
        <v>0</v>
      </c>
      <c r="BN7" s="12">
        <f t="shared" si="10"/>
        <v>0</v>
      </c>
      <c r="BP7" s="15">
        <f t="shared" si="11"/>
        <v>0</v>
      </c>
      <c r="BR7" s="12">
        <f t="shared" si="12"/>
        <v>0</v>
      </c>
      <c r="BT7" s="12">
        <f t="shared" si="13"/>
        <v>0</v>
      </c>
      <c r="BV7" s="12">
        <f t="shared" si="14"/>
        <v>0</v>
      </c>
      <c r="BX7" s="12">
        <f t="shared" si="15"/>
        <v>0</v>
      </c>
      <c r="BZ7" s="12">
        <f t="shared" si="16"/>
        <v>0</v>
      </c>
      <c r="CB7" s="12">
        <f t="shared" si="17"/>
        <v>0</v>
      </c>
      <c r="CD7" s="15">
        <f t="shared" si="18"/>
        <v>19.7865482713673</v>
      </c>
      <c r="CF7" s="12">
        <f t="shared" si="19"/>
        <v>0</v>
      </c>
      <c r="CH7" s="14">
        <f t="shared" si="20"/>
        <v>19.7865482713673</v>
      </c>
      <c r="CJ7" s="12">
        <f t="shared" si="21"/>
        <v>0</v>
      </c>
      <c r="CL7" s="12">
        <f t="shared" si="22"/>
        <v>3.8184566839480762</v>
      </c>
      <c r="CN7" s="14">
        <f t="shared" si="23"/>
        <v>3.8184566839480762</v>
      </c>
      <c r="CO7" s="17">
        <f t="shared" si="24"/>
        <v>23.60500495531538</v>
      </c>
    </row>
    <row r="8" spans="2:93" ht="15.75">
      <c r="B8" s="3" t="s">
        <v>12</v>
      </c>
      <c r="C8" s="3">
        <v>5</v>
      </c>
      <c r="D8" s="3">
        <f>28+25+30</f>
        <v>83</v>
      </c>
      <c r="M8" s="5">
        <f t="shared" si="0"/>
        <v>5</v>
      </c>
      <c r="N8" s="5">
        <f t="shared" si="1"/>
        <v>83</v>
      </c>
      <c r="O8" s="5"/>
      <c r="P8" s="5"/>
      <c r="AA8">
        <v>3</v>
      </c>
      <c r="AB8">
        <v>64</v>
      </c>
      <c r="AI8" s="5">
        <f t="shared" si="2"/>
        <v>8</v>
      </c>
      <c r="AJ8" s="5">
        <f t="shared" si="3"/>
        <v>147</v>
      </c>
      <c r="AK8">
        <v>9</v>
      </c>
      <c r="AL8">
        <v>120</v>
      </c>
      <c r="AM8" s="5">
        <f t="shared" si="4"/>
        <v>17</v>
      </c>
      <c r="AN8" s="5">
        <f t="shared" si="5"/>
        <v>267</v>
      </c>
      <c r="AO8">
        <v>10</v>
      </c>
      <c r="AP8">
        <f>48+32</f>
        <v>80</v>
      </c>
      <c r="AQ8">
        <v>1</v>
      </c>
      <c r="AR8">
        <v>8</v>
      </c>
      <c r="AS8">
        <f t="shared" si="6"/>
        <v>11</v>
      </c>
      <c r="AT8">
        <f t="shared" si="7"/>
        <v>88</v>
      </c>
      <c r="AU8" s="2" t="s">
        <v>12</v>
      </c>
      <c r="AV8" s="8">
        <v>283506</v>
      </c>
      <c r="AX8" s="12">
        <f t="shared" si="8"/>
        <v>29.276276339830552</v>
      </c>
      <c r="AZ8" s="12">
        <f t="shared" si="8"/>
        <v>0</v>
      </c>
      <c r="BB8" s="12">
        <f t="shared" si="8"/>
        <v>0</v>
      </c>
      <c r="BD8" s="12">
        <f t="shared" si="8"/>
        <v>0</v>
      </c>
      <c r="BF8" s="12">
        <f t="shared" si="8"/>
        <v>0</v>
      </c>
      <c r="BH8" s="14">
        <f t="shared" si="8"/>
        <v>29.276276339830552</v>
      </c>
      <c r="BJ8" s="12">
        <f t="shared" si="8"/>
        <v>0</v>
      </c>
      <c r="BL8" s="12">
        <f t="shared" si="9"/>
        <v>0</v>
      </c>
      <c r="BN8" s="12">
        <f t="shared" si="10"/>
        <v>0</v>
      </c>
      <c r="BP8" s="15">
        <f t="shared" si="11"/>
        <v>0</v>
      </c>
      <c r="BR8" s="12">
        <f t="shared" si="12"/>
        <v>0</v>
      </c>
      <c r="BT8" s="12">
        <f t="shared" si="13"/>
        <v>0</v>
      </c>
      <c r="BV8" s="12">
        <f t="shared" si="14"/>
        <v>22.574478141556085</v>
      </c>
      <c r="BX8" s="12">
        <f t="shared" si="15"/>
        <v>0</v>
      </c>
      <c r="BZ8" s="12">
        <f t="shared" si="16"/>
        <v>0</v>
      </c>
      <c r="CB8" s="12">
        <f t="shared" si="17"/>
        <v>0</v>
      </c>
      <c r="CD8" s="15">
        <f t="shared" si="18"/>
        <v>51.850754481386645</v>
      </c>
      <c r="CF8" s="12">
        <f t="shared" si="19"/>
        <v>42.32714651541767</v>
      </c>
      <c r="CH8" s="14">
        <f t="shared" si="20"/>
        <v>94.1779009968043</v>
      </c>
      <c r="CJ8" s="12">
        <f t="shared" si="21"/>
        <v>28.21809767694511</v>
      </c>
      <c r="CL8" s="12">
        <f t="shared" si="22"/>
        <v>2.8218097676945106</v>
      </c>
      <c r="CN8" s="14">
        <f t="shared" si="23"/>
        <v>31.03990744463962</v>
      </c>
      <c r="CO8" s="17">
        <f t="shared" si="24"/>
        <v>125.21780844144392</v>
      </c>
    </row>
    <row r="9" spans="2:93" ht="15.75">
      <c r="B9" s="3" t="s">
        <v>13</v>
      </c>
      <c r="C9" s="3">
        <v>2</v>
      </c>
      <c r="D9" s="3">
        <v>24</v>
      </c>
      <c r="M9" s="5">
        <f t="shared" si="0"/>
        <v>2</v>
      </c>
      <c r="N9" s="5">
        <f t="shared" si="1"/>
        <v>24</v>
      </c>
      <c r="S9">
        <v>1</v>
      </c>
      <c r="T9">
        <v>20</v>
      </c>
      <c r="U9" s="5">
        <f>+O9+Q9+S9</f>
        <v>1</v>
      </c>
      <c r="V9" s="5">
        <f>+P9+R9+T9</f>
        <v>20</v>
      </c>
      <c r="AI9" s="5">
        <f t="shared" si="2"/>
        <v>3</v>
      </c>
      <c r="AJ9" s="5">
        <f t="shared" si="3"/>
        <v>44</v>
      </c>
      <c r="AM9" s="5">
        <f t="shared" si="4"/>
        <v>3</v>
      </c>
      <c r="AN9" s="5">
        <f t="shared" si="5"/>
        <v>44</v>
      </c>
      <c r="AO9">
        <v>1</v>
      </c>
      <c r="AP9">
        <v>8</v>
      </c>
      <c r="AQ9">
        <v>1</v>
      </c>
      <c r="AR9">
        <v>8</v>
      </c>
      <c r="AS9">
        <f t="shared" si="6"/>
        <v>2</v>
      </c>
      <c r="AT9">
        <f t="shared" si="7"/>
        <v>16</v>
      </c>
      <c r="AU9" s="2" t="s">
        <v>13</v>
      </c>
      <c r="AV9" s="8">
        <v>137191</v>
      </c>
      <c r="AX9" s="12">
        <f t="shared" si="8"/>
        <v>17.493858926605974</v>
      </c>
      <c r="AZ9" s="12">
        <f t="shared" si="8"/>
        <v>0</v>
      </c>
      <c r="BB9" s="12">
        <f t="shared" si="8"/>
        <v>0</v>
      </c>
      <c r="BD9" s="12">
        <f t="shared" si="8"/>
        <v>0</v>
      </c>
      <c r="BF9" s="12">
        <f t="shared" si="8"/>
        <v>0</v>
      </c>
      <c r="BH9" s="14">
        <f t="shared" si="8"/>
        <v>17.493858926605974</v>
      </c>
      <c r="BJ9" s="12">
        <f t="shared" si="8"/>
        <v>0</v>
      </c>
      <c r="BL9" s="12">
        <f t="shared" si="9"/>
        <v>0</v>
      </c>
      <c r="BN9" s="12">
        <f t="shared" si="10"/>
        <v>14.578215772171644</v>
      </c>
      <c r="BP9" s="15">
        <f t="shared" si="11"/>
        <v>14.578215772171644</v>
      </c>
      <c r="BR9" s="12">
        <f t="shared" si="12"/>
        <v>0</v>
      </c>
      <c r="BT9" s="12">
        <f t="shared" si="13"/>
        <v>0</v>
      </c>
      <c r="BV9" s="12">
        <f t="shared" si="14"/>
        <v>0</v>
      </c>
      <c r="BX9" s="12">
        <f t="shared" si="15"/>
        <v>0</v>
      </c>
      <c r="BZ9" s="12">
        <f t="shared" si="16"/>
        <v>0</v>
      </c>
      <c r="CB9" s="12">
        <f t="shared" si="17"/>
        <v>0</v>
      </c>
      <c r="CD9" s="15">
        <f t="shared" si="18"/>
        <v>32.07207469877762</v>
      </c>
      <c r="CF9" s="12">
        <f t="shared" si="19"/>
        <v>0</v>
      </c>
      <c r="CH9" s="14">
        <f t="shared" si="20"/>
        <v>32.07207469877762</v>
      </c>
      <c r="CJ9" s="12">
        <f t="shared" si="21"/>
        <v>5.831286308868657</v>
      </c>
      <c r="CL9" s="12">
        <f t="shared" si="22"/>
        <v>5.831286308868657</v>
      </c>
      <c r="CN9" s="14">
        <f t="shared" si="23"/>
        <v>11.662572617737315</v>
      </c>
      <c r="CO9" s="17">
        <f t="shared" si="24"/>
        <v>43.73464731651494</v>
      </c>
    </row>
    <row r="10" spans="2:93" ht="15.75">
      <c r="B10" s="3" t="s">
        <v>14</v>
      </c>
      <c r="C10" s="3">
        <v>5</v>
      </c>
      <c r="D10" s="3">
        <f>98+30</f>
        <v>128</v>
      </c>
      <c r="G10" s="3">
        <v>1</v>
      </c>
      <c r="H10" s="3">
        <v>8</v>
      </c>
      <c r="M10" s="5">
        <f t="shared" si="0"/>
        <v>6</v>
      </c>
      <c r="N10" s="5">
        <f t="shared" si="1"/>
        <v>136</v>
      </c>
      <c r="AI10" s="5">
        <f t="shared" si="2"/>
        <v>6</v>
      </c>
      <c r="AJ10" s="5">
        <f t="shared" si="3"/>
        <v>136</v>
      </c>
      <c r="AM10" s="5">
        <f t="shared" si="4"/>
        <v>6</v>
      </c>
      <c r="AN10" s="5">
        <f t="shared" si="5"/>
        <v>136</v>
      </c>
      <c r="AO10">
        <v>2</v>
      </c>
      <c r="AP10">
        <v>16</v>
      </c>
      <c r="AS10">
        <f t="shared" si="6"/>
        <v>2</v>
      </c>
      <c r="AT10">
        <f t="shared" si="7"/>
        <v>16</v>
      </c>
      <c r="AU10" s="2" t="s">
        <v>14</v>
      </c>
      <c r="AV10" s="8">
        <v>209729</v>
      </c>
      <c r="AX10" s="12">
        <f t="shared" si="8"/>
        <v>61.03114018566817</v>
      </c>
      <c r="AZ10" s="12">
        <f t="shared" si="8"/>
        <v>0</v>
      </c>
      <c r="BB10" s="12">
        <f t="shared" si="8"/>
        <v>3.8144462616042607</v>
      </c>
      <c r="BD10" s="12">
        <f t="shared" si="8"/>
        <v>0</v>
      </c>
      <c r="BF10" s="12">
        <f t="shared" si="8"/>
        <v>0</v>
      </c>
      <c r="BH10" s="14">
        <f t="shared" si="8"/>
        <v>64.84558644727244</v>
      </c>
      <c r="BJ10" s="12">
        <f t="shared" si="8"/>
        <v>0</v>
      </c>
      <c r="BL10" s="12">
        <f t="shared" si="9"/>
        <v>0</v>
      </c>
      <c r="BN10" s="12">
        <f t="shared" si="10"/>
        <v>0</v>
      </c>
      <c r="BP10" s="15">
        <f t="shared" si="11"/>
        <v>0</v>
      </c>
      <c r="BR10" s="12">
        <f t="shared" si="12"/>
        <v>0</v>
      </c>
      <c r="BT10" s="12">
        <f t="shared" si="13"/>
        <v>0</v>
      </c>
      <c r="BV10" s="12">
        <f t="shared" si="14"/>
        <v>0</v>
      </c>
      <c r="BX10" s="12">
        <f t="shared" si="15"/>
        <v>0</v>
      </c>
      <c r="BZ10" s="12">
        <f t="shared" si="16"/>
        <v>0</v>
      </c>
      <c r="CB10" s="12">
        <f t="shared" si="17"/>
        <v>0</v>
      </c>
      <c r="CD10" s="15">
        <f t="shared" si="18"/>
        <v>64.84558644727244</v>
      </c>
      <c r="CF10" s="12">
        <f t="shared" si="19"/>
        <v>0</v>
      </c>
      <c r="CH10" s="14">
        <f t="shared" si="20"/>
        <v>64.84558644727244</v>
      </c>
      <c r="CJ10" s="12">
        <f t="shared" si="21"/>
        <v>7.628892523208521</v>
      </c>
      <c r="CL10" s="12">
        <f t="shared" si="22"/>
        <v>0</v>
      </c>
      <c r="CN10" s="14">
        <f t="shared" si="23"/>
        <v>7.628892523208521</v>
      </c>
      <c r="CO10" s="17">
        <f t="shared" si="24"/>
        <v>72.47447897048096</v>
      </c>
    </row>
    <row r="11" spans="2:93" ht="15.75">
      <c r="B11" s="3" t="s">
        <v>15</v>
      </c>
      <c r="C11" s="3">
        <v>1</v>
      </c>
      <c r="D11" s="3">
        <v>24</v>
      </c>
      <c r="G11" s="3">
        <v>1</v>
      </c>
      <c r="H11" s="3">
        <v>6</v>
      </c>
      <c r="M11" s="5">
        <f t="shared" si="0"/>
        <v>2</v>
      </c>
      <c r="N11" s="5">
        <f t="shared" si="1"/>
        <v>30</v>
      </c>
      <c r="AI11" s="5">
        <f t="shared" si="2"/>
        <v>2</v>
      </c>
      <c r="AJ11" s="5">
        <f t="shared" si="3"/>
        <v>30</v>
      </c>
      <c r="AM11" s="5">
        <f t="shared" si="4"/>
        <v>2</v>
      </c>
      <c r="AN11" s="5">
        <f t="shared" si="5"/>
        <v>30</v>
      </c>
      <c r="AU11" s="2" t="s">
        <v>15</v>
      </c>
      <c r="AV11" s="8">
        <v>159223</v>
      </c>
      <c r="AX11" s="12">
        <f t="shared" si="8"/>
        <v>15.073199223730239</v>
      </c>
      <c r="AZ11" s="12">
        <f t="shared" si="8"/>
        <v>0</v>
      </c>
      <c r="BB11" s="12">
        <f t="shared" si="8"/>
        <v>3.7682998059325596</v>
      </c>
      <c r="BD11" s="12">
        <f t="shared" si="8"/>
        <v>0</v>
      </c>
      <c r="BF11" s="12">
        <f t="shared" si="8"/>
        <v>0</v>
      </c>
      <c r="BH11" s="14">
        <f t="shared" si="8"/>
        <v>18.8414990296628</v>
      </c>
      <c r="BJ11" s="12">
        <f t="shared" si="8"/>
        <v>0</v>
      </c>
      <c r="BL11" s="12">
        <f t="shared" si="9"/>
        <v>0</v>
      </c>
      <c r="BN11" s="12">
        <f t="shared" si="10"/>
        <v>0</v>
      </c>
      <c r="BP11" s="15">
        <f t="shared" si="11"/>
        <v>0</v>
      </c>
      <c r="BR11" s="12">
        <f t="shared" si="12"/>
        <v>0</v>
      </c>
      <c r="BT11" s="12">
        <f t="shared" si="13"/>
        <v>0</v>
      </c>
      <c r="BV11" s="12">
        <f t="shared" si="14"/>
        <v>0</v>
      </c>
      <c r="BX11" s="12">
        <f t="shared" si="15"/>
        <v>0</v>
      </c>
      <c r="BZ11" s="12">
        <f t="shared" si="16"/>
        <v>0</v>
      </c>
      <c r="CB11" s="12">
        <f t="shared" si="17"/>
        <v>0</v>
      </c>
      <c r="CD11" s="15">
        <f t="shared" si="18"/>
        <v>18.8414990296628</v>
      </c>
      <c r="CF11" s="12">
        <f t="shared" si="19"/>
        <v>0</v>
      </c>
      <c r="CH11" s="14">
        <f t="shared" si="20"/>
        <v>18.8414990296628</v>
      </c>
      <c r="CJ11" s="12">
        <f t="shared" si="21"/>
        <v>0</v>
      </c>
      <c r="CL11" s="12">
        <f t="shared" si="22"/>
        <v>0</v>
      </c>
      <c r="CN11" s="14">
        <f t="shared" si="23"/>
        <v>0</v>
      </c>
      <c r="CO11" s="17">
        <f t="shared" si="24"/>
        <v>18.8414990296628</v>
      </c>
    </row>
    <row r="12" spans="2:93" ht="15.75">
      <c r="B12" s="3" t="s">
        <v>16</v>
      </c>
      <c r="C12" s="3">
        <v>4</v>
      </c>
      <c r="D12" s="3">
        <f>18+16+55</f>
        <v>89</v>
      </c>
      <c r="E12" s="3">
        <v>4</v>
      </c>
      <c r="F12" s="3">
        <v>24</v>
      </c>
      <c r="G12" s="3">
        <v>1</v>
      </c>
      <c r="H12" s="3">
        <v>4</v>
      </c>
      <c r="M12" s="5">
        <f t="shared" si="0"/>
        <v>9</v>
      </c>
      <c r="N12" s="5">
        <f t="shared" si="1"/>
        <v>117</v>
      </c>
      <c r="AE12">
        <v>1</v>
      </c>
      <c r="AF12">
        <v>15</v>
      </c>
      <c r="AI12" s="5">
        <f t="shared" si="2"/>
        <v>10</v>
      </c>
      <c r="AJ12" s="5">
        <f t="shared" si="3"/>
        <v>132</v>
      </c>
      <c r="AM12" s="5">
        <f t="shared" si="4"/>
        <v>10</v>
      </c>
      <c r="AN12" s="5">
        <f t="shared" si="5"/>
        <v>132</v>
      </c>
      <c r="AO12">
        <v>3</v>
      </c>
      <c r="AP12">
        <v>24</v>
      </c>
      <c r="AQ12">
        <v>1</v>
      </c>
      <c r="AR12">
        <v>8</v>
      </c>
      <c r="AS12">
        <f t="shared" si="6"/>
        <v>4</v>
      </c>
      <c r="AT12">
        <f t="shared" si="7"/>
        <v>32</v>
      </c>
      <c r="AU12" s="2" t="s">
        <v>16</v>
      </c>
      <c r="AV12" s="8">
        <v>555337</v>
      </c>
      <c r="AX12" s="12">
        <f t="shared" si="8"/>
        <v>16.026304748287977</v>
      </c>
      <c r="AZ12" s="12">
        <f t="shared" si="8"/>
        <v>4.321700156841701</v>
      </c>
      <c r="BB12" s="12">
        <f t="shared" si="8"/>
        <v>0.720283359473617</v>
      </c>
      <c r="BD12" s="12">
        <f t="shared" si="8"/>
        <v>0</v>
      </c>
      <c r="BF12" s="12">
        <f t="shared" si="8"/>
        <v>0</v>
      </c>
      <c r="BH12" s="14">
        <f t="shared" si="8"/>
        <v>21.068288264603293</v>
      </c>
      <c r="BJ12" s="12">
        <f t="shared" si="8"/>
        <v>0</v>
      </c>
      <c r="BL12" s="12">
        <f t="shared" si="9"/>
        <v>0</v>
      </c>
      <c r="BN12" s="12">
        <f t="shared" si="10"/>
        <v>0</v>
      </c>
      <c r="BP12" s="15">
        <f t="shared" si="11"/>
        <v>0</v>
      </c>
      <c r="BR12" s="12">
        <f t="shared" si="12"/>
        <v>0</v>
      </c>
      <c r="BT12" s="12">
        <f t="shared" si="13"/>
        <v>0</v>
      </c>
      <c r="BV12" s="12">
        <f t="shared" si="14"/>
        <v>0</v>
      </c>
      <c r="BX12" s="12">
        <f t="shared" si="15"/>
        <v>0</v>
      </c>
      <c r="BZ12" s="12">
        <f t="shared" si="16"/>
        <v>2.7010625980260636</v>
      </c>
      <c r="CB12" s="12">
        <f t="shared" si="17"/>
        <v>0</v>
      </c>
      <c r="CD12" s="15">
        <f t="shared" si="18"/>
        <v>23.76935086262936</v>
      </c>
      <c r="CF12" s="12">
        <f t="shared" si="19"/>
        <v>0</v>
      </c>
      <c r="CH12" s="14">
        <f t="shared" si="20"/>
        <v>23.76935086262936</v>
      </c>
      <c r="CJ12" s="12">
        <f t="shared" si="21"/>
        <v>4.321700156841701</v>
      </c>
      <c r="CL12" s="12">
        <f t="shared" si="22"/>
        <v>1.440566718947234</v>
      </c>
      <c r="CN12" s="14">
        <f t="shared" si="23"/>
        <v>5.762266875788936</v>
      </c>
      <c r="CO12" s="17">
        <f t="shared" si="24"/>
        <v>29.531617738418294</v>
      </c>
    </row>
    <row r="13" spans="2:93" ht="15.75">
      <c r="B13" s="3" t="s">
        <v>17</v>
      </c>
      <c r="E13" s="3">
        <v>2</v>
      </c>
      <c r="F13" s="3">
        <v>28</v>
      </c>
      <c r="M13" s="5">
        <f t="shared" si="0"/>
        <v>2</v>
      </c>
      <c r="N13" s="5">
        <f t="shared" si="1"/>
        <v>28</v>
      </c>
      <c r="O13" s="5"/>
      <c r="P13" s="5"/>
      <c r="AA13">
        <v>5</v>
      </c>
      <c r="AB13">
        <f>164+18</f>
        <v>182</v>
      </c>
      <c r="AI13" s="5">
        <f t="shared" si="2"/>
        <v>7</v>
      </c>
      <c r="AJ13" s="5">
        <f t="shared" si="3"/>
        <v>210</v>
      </c>
      <c r="AM13" s="5">
        <f t="shared" si="4"/>
        <v>7</v>
      </c>
      <c r="AN13" s="5">
        <f t="shared" si="5"/>
        <v>210</v>
      </c>
      <c r="AU13" s="2" t="s">
        <v>17</v>
      </c>
      <c r="AV13" s="8">
        <v>195037</v>
      </c>
      <c r="AX13" s="12">
        <f t="shared" si="8"/>
        <v>0</v>
      </c>
      <c r="AZ13" s="12">
        <f t="shared" si="8"/>
        <v>14.35625035249722</v>
      </c>
      <c r="BB13" s="12">
        <f t="shared" si="8"/>
        <v>0</v>
      </c>
      <c r="BD13" s="12">
        <f t="shared" si="8"/>
        <v>0</v>
      </c>
      <c r="BF13" s="12">
        <f t="shared" si="8"/>
        <v>0</v>
      </c>
      <c r="BH13" s="14">
        <f t="shared" si="8"/>
        <v>14.35625035249722</v>
      </c>
      <c r="BJ13" s="12">
        <f t="shared" si="8"/>
        <v>0</v>
      </c>
      <c r="BL13" s="12">
        <f t="shared" si="9"/>
        <v>0</v>
      </c>
      <c r="BN13" s="12">
        <f t="shared" si="10"/>
        <v>0</v>
      </c>
      <c r="BP13" s="15">
        <f t="shared" si="11"/>
        <v>0</v>
      </c>
      <c r="BR13" s="12">
        <f t="shared" si="12"/>
        <v>0</v>
      </c>
      <c r="BT13" s="12">
        <f t="shared" si="13"/>
        <v>0</v>
      </c>
      <c r="BV13" s="12">
        <f t="shared" si="14"/>
        <v>93.31562729123192</v>
      </c>
      <c r="BX13" s="12">
        <f t="shared" si="15"/>
        <v>0</v>
      </c>
      <c r="BZ13" s="12">
        <f t="shared" si="16"/>
        <v>0</v>
      </c>
      <c r="CB13" s="12">
        <f t="shared" si="17"/>
        <v>0</v>
      </c>
      <c r="CD13" s="15">
        <f t="shared" si="18"/>
        <v>107.67187764372913</v>
      </c>
      <c r="CF13" s="12">
        <f t="shared" si="19"/>
        <v>0</v>
      </c>
      <c r="CH13" s="14">
        <f t="shared" si="20"/>
        <v>107.67187764372913</v>
      </c>
      <c r="CJ13" s="12">
        <f t="shared" si="21"/>
        <v>0</v>
      </c>
      <c r="CL13" s="12">
        <f t="shared" si="22"/>
        <v>0</v>
      </c>
      <c r="CN13" s="14">
        <f t="shared" si="23"/>
        <v>0</v>
      </c>
      <c r="CO13" s="17">
        <f t="shared" si="24"/>
        <v>107.67187764372913</v>
      </c>
    </row>
    <row r="14" spans="2:93" ht="15.75">
      <c r="B14" s="3" t="s">
        <v>18</v>
      </c>
      <c r="C14" s="3">
        <v>1</v>
      </c>
      <c r="D14" s="3">
        <v>8</v>
      </c>
      <c r="M14" s="5">
        <f t="shared" si="0"/>
        <v>1</v>
      </c>
      <c r="N14" s="5">
        <f t="shared" si="1"/>
        <v>8</v>
      </c>
      <c r="O14" s="5"/>
      <c r="P14" s="5"/>
      <c r="AG14">
        <v>1</v>
      </c>
      <c r="AH14">
        <v>8</v>
      </c>
      <c r="AI14" s="5">
        <f t="shared" si="2"/>
        <v>2</v>
      </c>
      <c r="AJ14" s="5">
        <f t="shared" si="3"/>
        <v>16</v>
      </c>
      <c r="AM14" s="5">
        <f t="shared" si="4"/>
        <v>2</v>
      </c>
      <c r="AN14" s="5">
        <f t="shared" si="5"/>
        <v>16</v>
      </c>
      <c r="AO14">
        <v>11</v>
      </c>
      <c r="AP14">
        <f>32+32+24</f>
        <v>88</v>
      </c>
      <c r="AQ14">
        <v>2</v>
      </c>
      <c r="AR14">
        <v>16</v>
      </c>
      <c r="AS14">
        <f t="shared" si="6"/>
        <v>13</v>
      </c>
      <c r="AT14">
        <f t="shared" si="7"/>
        <v>104</v>
      </c>
      <c r="AU14" s="2" t="s">
        <v>18</v>
      </c>
      <c r="AV14" s="8">
        <v>95847</v>
      </c>
      <c r="AX14" s="12">
        <f t="shared" si="8"/>
        <v>8.346635784114266</v>
      </c>
      <c r="AZ14" s="12">
        <f t="shared" si="8"/>
        <v>0</v>
      </c>
      <c r="BB14" s="12">
        <f t="shared" si="8"/>
        <v>0</v>
      </c>
      <c r="BD14" s="12">
        <f t="shared" si="8"/>
        <v>0</v>
      </c>
      <c r="BF14" s="12">
        <f t="shared" si="8"/>
        <v>0</v>
      </c>
      <c r="BH14" s="14">
        <f t="shared" si="8"/>
        <v>8.346635784114266</v>
      </c>
      <c r="BJ14" s="12">
        <f t="shared" si="8"/>
        <v>0</v>
      </c>
      <c r="BL14" s="12">
        <f t="shared" si="9"/>
        <v>0</v>
      </c>
      <c r="BN14" s="12">
        <f t="shared" si="10"/>
        <v>0</v>
      </c>
      <c r="BP14" s="15">
        <f t="shared" si="11"/>
        <v>0</v>
      </c>
      <c r="BR14" s="12">
        <f t="shared" si="12"/>
        <v>0</v>
      </c>
      <c r="BT14" s="12">
        <f t="shared" si="13"/>
        <v>0</v>
      </c>
      <c r="BV14" s="12">
        <f t="shared" si="14"/>
        <v>0</v>
      </c>
      <c r="BX14" s="12">
        <f t="shared" si="15"/>
        <v>0</v>
      </c>
      <c r="BZ14" s="12">
        <f t="shared" si="16"/>
        <v>0</v>
      </c>
      <c r="CB14" s="12">
        <f t="shared" si="17"/>
        <v>8.346635784114266</v>
      </c>
      <c r="CD14" s="15">
        <f t="shared" si="18"/>
        <v>16.693271568228532</v>
      </c>
      <c r="CF14" s="12">
        <f t="shared" si="19"/>
        <v>0</v>
      </c>
      <c r="CH14" s="14">
        <f t="shared" si="20"/>
        <v>16.693271568228532</v>
      </c>
      <c r="CJ14" s="12">
        <f t="shared" si="21"/>
        <v>91.81299362525692</v>
      </c>
      <c r="CL14" s="12">
        <f t="shared" si="22"/>
        <v>16.693271568228532</v>
      </c>
      <c r="CN14" s="14">
        <f t="shared" si="23"/>
        <v>108.50626519348546</v>
      </c>
      <c r="CO14" s="17">
        <f t="shared" si="24"/>
        <v>125.199536761714</v>
      </c>
    </row>
    <row r="15" spans="2:93" ht="15.75">
      <c r="B15" s="3" t="s">
        <v>19</v>
      </c>
      <c r="C15" s="3">
        <v>5</v>
      </c>
      <c r="D15" s="3">
        <f>38+96</f>
        <v>134</v>
      </c>
      <c r="M15" s="5">
        <f t="shared" si="0"/>
        <v>5</v>
      </c>
      <c r="N15" s="5">
        <f t="shared" si="1"/>
        <v>134</v>
      </c>
      <c r="O15" s="5"/>
      <c r="P15" s="5"/>
      <c r="AI15" s="5">
        <f t="shared" si="2"/>
        <v>5</v>
      </c>
      <c r="AJ15" s="5">
        <f t="shared" si="3"/>
        <v>134</v>
      </c>
      <c r="AM15" s="5">
        <f t="shared" si="4"/>
        <v>5</v>
      </c>
      <c r="AN15" s="5">
        <f t="shared" si="5"/>
        <v>134</v>
      </c>
      <c r="AO15">
        <v>13</v>
      </c>
      <c r="AP15">
        <f>24+32+32+16</f>
        <v>104</v>
      </c>
      <c r="AQ15">
        <v>1</v>
      </c>
      <c r="AR15">
        <v>8</v>
      </c>
      <c r="AS15">
        <f t="shared" si="6"/>
        <v>14</v>
      </c>
      <c r="AT15">
        <f t="shared" si="7"/>
        <v>112</v>
      </c>
      <c r="AU15" s="2" t="s">
        <v>19</v>
      </c>
      <c r="AV15" s="8">
        <v>207585</v>
      </c>
      <c r="AX15" s="12">
        <f t="shared" si="8"/>
        <v>64.55187031818292</v>
      </c>
      <c r="AZ15" s="12">
        <f t="shared" si="8"/>
        <v>0</v>
      </c>
      <c r="BB15" s="12">
        <f t="shared" si="8"/>
        <v>0</v>
      </c>
      <c r="BD15" s="12">
        <f t="shared" si="8"/>
        <v>0</v>
      </c>
      <c r="BF15" s="12">
        <f t="shared" si="8"/>
        <v>0</v>
      </c>
      <c r="BH15" s="14">
        <f t="shared" si="8"/>
        <v>64.55187031818292</v>
      </c>
      <c r="BJ15" s="12">
        <f t="shared" si="8"/>
        <v>0</v>
      </c>
      <c r="BL15" s="12">
        <f t="shared" si="9"/>
        <v>0</v>
      </c>
      <c r="BN15" s="12">
        <f t="shared" si="10"/>
        <v>0</v>
      </c>
      <c r="BP15" s="15">
        <f t="shared" si="11"/>
        <v>0</v>
      </c>
      <c r="BR15" s="12">
        <f t="shared" si="12"/>
        <v>0</v>
      </c>
      <c r="BT15" s="12">
        <f t="shared" si="13"/>
        <v>0</v>
      </c>
      <c r="BV15" s="12">
        <f t="shared" si="14"/>
        <v>0</v>
      </c>
      <c r="BX15" s="12">
        <f t="shared" si="15"/>
        <v>0</v>
      </c>
      <c r="BZ15" s="12">
        <f t="shared" si="16"/>
        <v>0</v>
      </c>
      <c r="CB15" s="12">
        <f t="shared" si="17"/>
        <v>0</v>
      </c>
      <c r="CD15" s="15">
        <f t="shared" si="18"/>
        <v>64.55187031818292</v>
      </c>
      <c r="CF15" s="12">
        <f t="shared" si="19"/>
        <v>0</v>
      </c>
      <c r="CH15" s="14">
        <f t="shared" si="20"/>
        <v>64.55187031818292</v>
      </c>
      <c r="CJ15" s="12">
        <f t="shared" si="21"/>
        <v>50.09995905291808</v>
      </c>
      <c r="CL15" s="12">
        <f t="shared" si="22"/>
        <v>3.8538430040706215</v>
      </c>
      <c r="CN15" s="14">
        <f t="shared" si="23"/>
        <v>53.95380205698871</v>
      </c>
      <c r="CO15" s="17">
        <f t="shared" si="24"/>
        <v>118.50567237517163</v>
      </c>
    </row>
    <row r="16" spans="2:93" ht="15.75">
      <c r="B16" s="3" t="s">
        <v>20</v>
      </c>
      <c r="C16" s="3">
        <v>2</v>
      </c>
      <c r="D16" s="3">
        <v>24</v>
      </c>
      <c r="G16" s="3">
        <v>2</v>
      </c>
      <c r="H16" s="3">
        <v>16</v>
      </c>
      <c r="M16" s="5">
        <f t="shared" si="0"/>
        <v>4</v>
      </c>
      <c r="N16" s="5">
        <f t="shared" si="1"/>
        <v>40</v>
      </c>
      <c r="AI16" s="5">
        <f t="shared" si="2"/>
        <v>4</v>
      </c>
      <c r="AJ16" s="5">
        <f t="shared" si="3"/>
        <v>40</v>
      </c>
      <c r="AK16">
        <v>2</v>
      </c>
      <c r="AL16">
        <v>26</v>
      </c>
      <c r="AM16" s="5">
        <f t="shared" si="4"/>
        <v>6</v>
      </c>
      <c r="AN16" s="5">
        <f t="shared" si="5"/>
        <v>66</v>
      </c>
      <c r="AO16">
        <v>6</v>
      </c>
      <c r="AP16">
        <f>16+28</f>
        <v>44</v>
      </c>
      <c r="AS16">
        <f t="shared" si="6"/>
        <v>6</v>
      </c>
      <c r="AT16">
        <f t="shared" si="7"/>
        <v>44</v>
      </c>
      <c r="AU16" s="2" t="s">
        <v>20</v>
      </c>
      <c r="AV16" s="8">
        <v>65306</v>
      </c>
      <c r="AX16" s="12">
        <f t="shared" si="8"/>
        <v>36.7500689063792</v>
      </c>
      <c r="AZ16" s="12">
        <f t="shared" si="8"/>
        <v>0</v>
      </c>
      <c r="BB16" s="12">
        <f t="shared" si="8"/>
        <v>24.500045937586133</v>
      </c>
      <c r="BD16" s="12">
        <f t="shared" si="8"/>
        <v>0</v>
      </c>
      <c r="BF16" s="12">
        <f t="shared" si="8"/>
        <v>0</v>
      </c>
      <c r="BH16" s="14">
        <f t="shared" si="8"/>
        <v>61.250114843965335</v>
      </c>
      <c r="BJ16" s="12">
        <f t="shared" si="8"/>
        <v>0</v>
      </c>
      <c r="BL16" s="12">
        <f t="shared" si="9"/>
        <v>0</v>
      </c>
      <c r="BN16" s="12">
        <f t="shared" si="10"/>
        <v>0</v>
      </c>
      <c r="BP16" s="15">
        <f t="shared" si="11"/>
        <v>0</v>
      </c>
      <c r="BR16" s="12">
        <f t="shared" si="12"/>
        <v>0</v>
      </c>
      <c r="BT16" s="12">
        <f t="shared" si="13"/>
        <v>0</v>
      </c>
      <c r="BV16" s="12">
        <f t="shared" si="14"/>
        <v>0</v>
      </c>
      <c r="BX16" s="12">
        <f t="shared" si="15"/>
        <v>0</v>
      </c>
      <c r="BZ16" s="12">
        <f t="shared" si="16"/>
        <v>0</v>
      </c>
      <c r="CB16" s="12">
        <f t="shared" si="17"/>
        <v>0</v>
      </c>
      <c r="CD16" s="15">
        <f t="shared" si="18"/>
        <v>61.250114843965335</v>
      </c>
      <c r="CF16" s="12">
        <f t="shared" si="19"/>
        <v>39.81257464857747</v>
      </c>
      <c r="CH16" s="14">
        <f t="shared" si="20"/>
        <v>101.0626894925428</v>
      </c>
      <c r="CJ16" s="12">
        <f t="shared" si="21"/>
        <v>67.37512632836186</v>
      </c>
      <c r="CL16" s="12">
        <f t="shared" si="22"/>
        <v>0</v>
      </c>
      <c r="CN16" s="14">
        <f t="shared" si="23"/>
        <v>67.37512632836186</v>
      </c>
      <c r="CO16" s="17">
        <f t="shared" si="24"/>
        <v>168.43781582090466</v>
      </c>
    </row>
    <row r="17" spans="2:93" ht="15.75">
      <c r="B17" s="3" t="s">
        <v>21</v>
      </c>
      <c r="C17" s="3">
        <v>4</v>
      </c>
      <c r="D17" s="3">
        <f>76+24</f>
        <v>100</v>
      </c>
      <c r="E17" s="3">
        <v>2</v>
      </c>
      <c r="F17" s="3">
        <v>36</v>
      </c>
      <c r="M17" s="5">
        <f t="shared" si="0"/>
        <v>6</v>
      </c>
      <c r="N17" s="5">
        <f t="shared" si="1"/>
        <v>136</v>
      </c>
      <c r="O17">
        <v>1</v>
      </c>
      <c r="P17">
        <v>16</v>
      </c>
      <c r="U17" s="5">
        <f aca="true" t="shared" si="25" ref="U17:V20">+O17+Q17+S17</f>
        <v>1</v>
      </c>
      <c r="V17" s="5">
        <f t="shared" si="25"/>
        <v>16</v>
      </c>
      <c r="AE17">
        <v>1</v>
      </c>
      <c r="AF17">
        <v>8</v>
      </c>
      <c r="AI17" s="5">
        <f t="shared" si="2"/>
        <v>8</v>
      </c>
      <c r="AJ17" s="5">
        <f t="shared" si="3"/>
        <v>160</v>
      </c>
      <c r="AM17" s="5">
        <f t="shared" si="4"/>
        <v>8</v>
      </c>
      <c r="AN17" s="5">
        <f t="shared" si="5"/>
        <v>160</v>
      </c>
      <c r="AO17">
        <v>19</v>
      </c>
      <c r="AP17">
        <f>24+6+30+18+64</f>
        <v>142</v>
      </c>
      <c r="AQ17">
        <v>2</v>
      </c>
      <c r="AR17">
        <v>16</v>
      </c>
      <c r="AS17">
        <f t="shared" si="6"/>
        <v>21</v>
      </c>
      <c r="AT17">
        <f t="shared" si="7"/>
        <v>158</v>
      </c>
      <c r="AU17" s="2" t="s">
        <v>86</v>
      </c>
      <c r="AV17" s="8">
        <v>196234</v>
      </c>
      <c r="AX17" s="12">
        <f t="shared" si="8"/>
        <v>50.9595686782107</v>
      </c>
      <c r="AZ17" s="12">
        <f t="shared" si="8"/>
        <v>18.345444724155854</v>
      </c>
      <c r="BB17" s="12">
        <f t="shared" si="8"/>
        <v>0</v>
      </c>
      <c r="BD17" s="12">
        <f t="shared" si="8"/>
        <v>0</v>
      </c>
      <c r="BF17" s="12">
        <f t="shared" si="8"/>
        <v>0</v>
      </c>
      <c r="BH17" s="14">
        <f t="shared" si="8"/>
        <v>69.30501340236655</v>
      </c>
      <c r="BJ17" s="12">
        <f t="shared" si="8"/>
        <v>8.153530988513713</v>
      </c>
      <c r="BL17" s="12">
        <f t="shared" si="9"/>
        <v>0</v>
      </c>
      <c r="BN17" s="12">
        <f t="shared" si="10"/>
        <v>0</v>
      </c>
      <c r="BP17" s="15">
        <f t="shared" si="11"/>
        <v>8.153530988513713</v>
      </c>
      <c r="BR17" s="12">
        <f t="shared" si="12"/>
        <v>0</v>
      </c>
      <c r="BT17" s="12">
        <f t="shared" si="13"/>
        <v>0</v>
      </c>
      <c r="BV17" s="12">
        <f t="shared" si="14"/>
        <v>0</v>
      </c>
      <c r="BX17" s="12">
        <f t="shared" si="15"/>
        <v>0</v>
      </c>
      <c r="BZ17" s="12">
        <f t="shared" si="16"/>
        <v>4.076765494256857</v>
      </c>
      <c r="CB17" s="12">
        <f t="shared" si="17"/>
        <v>0</v>
      </c>
      <c r="CD17" s="15">
        <f t="shared" si="18"/>
        <v>81.53530988513712</v>
      </c>
      <c r="CF17" s="12">
        <f t="shared" si="19"/>
        <v>0</v>
      </c>
      <c r="CH17" s="14">
        <f t="shared" si="20"/>
        <v>81.53530988513712</v>
      </c>
      <c r="CJ17" s="12">
        <f t="shared" si="21"/>
        <v>72.3625875230592</v>
      </c>
      <c r="CL17" s="12">
        <f t="shared" si="22"/>
        <v>8.153530988513713</v>
      </c>
      <c r="CN17" s="14">
        <f t="shared" si="23"/>
        <v>80.51611851157291</v>
      </c>
      <c r="CO17" s="17">
        <f t="shared" si="24"/>
        <v>162.05142839671004</v>
      </c>
    </row>
    <row r="18" spans="2:93" ht="15.75">
      <c r="B18" s="3" t="s">
        <v>22</v>
      </c>
      <c r="C18" s="3">
        <v>1</v>
      </c>
      <c r="D18" s="3">
        <v>6</v>
      </c>
      <c r="G18" s="3">
        <v>2</v>
      </c>
      <c r="H18" s="3">
        <v>11</v>
      </c>
      <c r="M18" s="5">
        <f t="shared" si="0"/>
        <v>3</v>
      </c>
      <c r="N18" s="5">
        <f t="shared" si="1"/>
        <v>17</v>
      </c>
      <c r="Q18">
        <v>1</v>
      </c>
      <c r="R18">
        <v>24</v>
      </c>
      <c r="U18" s="5">
        <f t="shared" si="25"/>
        <v>1</v>
      </c>
      <c r="V18" s="5">
        <f t="shared" si="25"/>
        <v>24</v>
      </c>
      <c r="AA18">
        <v>2</v>
      </c>
      <c r="AB18">
        <v>32</v>
      </c>
      <c r="AI18" s="5">
        <f t="shared" si="2"/>
        <v>6</v>
      </c>
      <c r="AJ18" s="5">
        <f t="shared" si="3"/>
        <v>73</v>
      </c>
      <c r="AM18" s="5">
        <f t="shared" si="4"/>
        <v>6</v>
      </c>
      <c r="AN18" s="5">
        <f t="shared" si="5"/>
        <v>73</v>
      </c>
      <c r="AU18" s="2" t="s">
        <v>22</v>
      </c>
      <c r="AV18" s="8">
        <v>173438</v>
      </c>
      <c r="AX18" s="12">
        <f t="shared" si="8"/>
        <v>3.459449486271751</v>
      </c>
      <c r="AZ18" s="12">
        <f t="shared" si="8"/>
        <v>0</v>
      </c>
      <c r="BB18" s="12">
        <f t="shared" si="8"/>
        <v>6.342324058164878</v>
      </c>
      <c r="BD18" s="12">
        <f t="shared" si="8"/>
        <v>0</v>
      </c>
      <c r="BF18" s="12">
        <f t="shared" si="8"/>
        <v>0</v>
      </c>
      <c r="BH18" s="14">
        <f t="shared" si="8"/>
        <v>9.801773544436628</v>
      </c>
      <c r="BJ18" s="12">
        <f t="shared" si="8"/>
        <v>0</v>
      </c>
      <c r="BL18" s="12">
        <f t="shared" si="9"/>
        <v>13.837797945087004</v>
      </c>
      <c r="BN18" s="12">
        <f t="shared" si="10"/>
        <v>0</v>
      </c>
      <c r="BP18" s="15">
        <f t="shared" si="11"/>
        <v>13.837797945087004</v>
      </c>
      <c r="BR18" s="12">
        <f t="shared" si="12"/>
        <v>0</v>
      </c>
      <c r="BT18" s="12">
        <f t="shared" si="13"/>
        <v>0</v>
      </c>
      <c r="BV18" s="12">
        <f t="shared" si="14"/>
        <v>18.450397260116006</v>
      </c>
      <c r="BX18" s="12">
        <f t="shared" si="15"/>
        <v>0</v>
      </c>
      <c r="BZ18" s="12">
        <f t="shared" si="16"/>
        <v>0</v>
      </c>
      <c r="CB18" s="12">
        <f t="shared" si="17"/>
        <v>0</v>
      </c>
      <c r="CD18" s="15">
        <f t="shared" si="18"/>
        <v>42.089968749639645</v>
      </c>
      <c r="CF18" s="12">
        <f t="shared" si="19"/>
        <v>0</v>
      </c>
      <c r="CH18" s="14">
        <f t="shared" si="20"/>
        <v>42.089968749639645</v>
      </c>
      <c r="CJ18" s="12">
        <f t="shared" si="21"/>
        <v>0</v>
      </c>
      <c r="CL18" s="12">
        <f t="shared" si="22"/>
        <v>0</v>
      </c>
      <c r="CN18" s="14">
        <f t="shared" si="23"/>
        <v>0</v>
      </c>
      <c r="CO18" s="17">
        <f t="shared" si="24"/>
        <v>42.089968749639645</v>
      </c>
    </row>
    <row r="19" spans="2:93" ht="15.75">
      <c r="B19" s="3" t="s">
        <v>23</v>
      </c>
      <c r="C19" s="3">
        <v>3</v>
      </c>
      <c r="D19" s="3">
        <v>66</v>
      </c>
      <c r="M19" s="5">
        <f t="shared" si="0"/>
        <v>3</v>
      </c>
      <c r="N19" s="5">
        <f t="shared" si="1"/>
        <v>66</v>
      </c>
      <c r="O19">
        <v>2</v>
      </c>
      <c r="P19">
        <v>24</v>
      </c>
      <c r="U19" s="5">
        <f t="shared" si="25"/>
        <v>2</v>
      </c>
      <c r="V19" s="5">
        <f t="shared" si="25"/>
        <v>24</v>
      </c>
      <c r="AE19">
        <v>1</v>
      </c>
      <c r="AF19">
        <v>8</v>
      </c>
      <c r="AI19" s="5">
        <f t="shared" si="2"/>
        <v>6</v>
      </c>
      <c r="AJ19" s="5">
        <f t="shared" si="3"/>
        <v>98</v>
      </c>
      <c r="AM19" s="5">
        <f t="shared" si="4"/>
        <v>6</v>
      </c>
      <c r="AN19" s="5">
        <f t="shared" si="5"/>
        <v>98</v>
      </c>
      <c r="AU19" s="2" t="s">
        <v>87</v>
      </c>
      <c r="AV19" s="8">
        <v>103637</v>
      </c>
      <c r="AX19" s="12">
        <f t="shared" si="8"/>
        <v>63.68381948531895</v>
      </c>
      <c r="AZ19" s="12">
        <f t="shared" si="8"/>
        <v>0</v>
      </c>
      <c r="BB19" s="12">
        <f t="shared" si="8"/>
        <v>0</v>
      </c>
      <c r="BD19" s="12">
        <f t="shared" si="8"/>
        <v>0</v>
      </c>
      <c r="BF19" s="12">
        <f t="shared" si="8"/>
        <v>0</v>
      </c>
      <c r="BH19" s="14">
        <f t="shared" si="8"/>
        <v>63.68381948531895</v>
      </c>
      <c r="BJ19" s="12">
        <f t="shared" si="8"/>
        <v>23.157752540115982</v>
      </c>
      <c r="BL19" s="12">
        <f t="shared" si="9"/>
        <v>0</v>
      </c>
      <c r="BN19" s="12">
        <f t="shared" si="10"/>
        <v>0</v>
      </c>
      <c r="BP19" s="15">
        <f t="shared" si="11"/>
        <v>23.157752540115982</v>
      </c>
      <c r="BR19" s="12">
        <f t="shared" si="12"/>
        <v>0</v>
      </c>
      <c r="BT19" s="12">
        <f t="shared" si="13"/>
        <v>0</v>
      </c>
      <c r="BV19" s="12">
        <f t="shared" si="14"/>
        <v>0</v>
      </c>
      <c r="BX19" s="12">
        <f t="shared" si="15"/>
        <v>0</v>
      </c>
      <c r="BZ19" s="12">
        <f t="shared" si="16"/>
        <v>7.719250846705327</v>
      </c>
      <c r="CB19" s="12">
        <f t="shared" si="17"/>
        <v>0</v>
      </c>
      <c r="CD19" s="15">
        <f t="shared" si="18"/>
        <v>94.56082287214026</v>
      </c>
      <c r="CF19" s="12">
        <f t="shared" si="19"/>
        <v>0</v>
      </c>
      <c r="CH19" s="14">
        <f t="shared" si="20"/>
        <v>94.56082287214026</v>
      </c>
      <c r="CJ19" s="12">
        <f t="shared" si="21"/>
        <v>0</v>
      </c>
      <c r="CL19" s="12">
        <f t="shared" si="22"/>
        <v>0</v>
      </c>
      <c r="CN19" s="14">
        <f t="shared" si="23"/>
        <v>0</v>
      </c>
      <c r="CO19" s="17">
        <f t="shared" si="24"/>
        <v>94.56082287214026</v>
      </c>
    </row>
    <row r="20" spans="2:93" ht="15.75">
      <c r="B20" s="3" t="s">
        <v>24</v>
      </c>
      <c r="C20" s="3">
        <v>3</v>
      </c>
      <c r="D20" s="3">
        <v>38</v>
      </c>
      <c r="M20" s="5">
        <f t="shared" si="0"/>
        <v>3</v>
      </c>
      <c r="N20" s="5">
        <f t="shared" si="1"/>
        <v>38</v>
      </c>
      <c r="O20">
        <v>1</v>
      </c>
      <c r="P20">
        <v>50</v>
      </c>
      <c r="U20" s="5">
        <f t="shared" si="25"/>
        <v>1</v>
      </c>
      <c r="V20" s="5">
        <f t="shared" si="25"/>
        <v>50</v>
      </c>
      <c r="AI20" s="5">
        <f t="shared" si="2"/>
        <v>4</v>
      </c>
      <c r="AJ20" s="5">
        <f t="shared" si="3"/>
        <v>88</v>
      </c>
      <c r="AM20" s="5">
        <f t="shared" si="4"/>
        <v>4</v>
      </c>
      <c r="AN20" s="5">
        <f t="shared" si="5"/>
        <v>88</v>
      </c>
      <c r="AO20">
        <v>16</v>
      </c>
      <c r="AP20">
        <f>24+32+14+50</f>
        <v>120</v>
      </c>
      <c r="AQ20">
        <v>3</v>
      </c>
      <c r="AR20">
        <v>26</v>
      </c>
      <c r="AS20">
        <f t="shared" si="6"/>
        <v>19</v>
      </c>
      <c r="AT20">
        <f t="shared" si="7"/>
        <v>146</v>
      </c>
      <c r="AU20" s="2" t="s">
        <v>24</v>
      </c>
      <c r="AV20" s="8">
        <v>332613</v>
      </c>
      <c r="AX20" s="12">
        <f t="shared" si="8"/>
        <v>11.424688752393923</v>
      </c>
      <c r="AZ20" s="12">
        <f t="shared" si="8"/>
        <v>0</v>
      </c>
      <c r="BB20" s="12">
        <f t="shared" si="8"/>
        <v>0</v>
      </c>
      <c r="BD20" s="12">
        <f t="shared" si="8"/>
        <v>0</v>
      </c>
      <c r="BF20" s="12">
        <f t="shared" si="8"/>
        <v>0</v>
      </c>
      <c r="BH20" s="14">
        <f t="shared" si="8"/>
        <v>11.424688752393923</v>
      </c>
      <c r="BJ20" s="12">
        <f t="shared" si="8"/>
        <v>15.03248520051832</v>
      </c>
      <c r="BL20" s="12">
        <f t="shared" si="9"/>
        <v>0</v>
      </c>
      <c r="BN20" s="12">
        <f t="shared" si="10"/>
        <v>0</v>
      </c>
      <c r="BP20" s="15">
        <f t="shared" si="11"/>
        <v>15.03248520051832</v>
      </c>
      <c r="BR20" s="12">
        <f t="shared" si="12"/>
        <v>0</v>
      </c>
      <c r="BT20" s="12">
        <f t="shared" si="13"/>
        <v>0</v>
      </c>
      <c r="BV20" s="12">
        <f t="shared" si="14"/>
        <v>0</v>
      </c>
      <c r="BX20" s="12">
        <f t="shared" si="15"/>
        <v>0</v>
      </c>
      <c r="BZ20" s="12">
        <f t="shared" si="16"/>
        <v>0</v>
      </c>
      <c r="CB20" s="12">
        <f t="shared" si="17"/>
        <v>0</v>
      </c>
      <c r="CD20" s="15">
        <f t="shared" si="18"/>
        <v>26.457173952912242</v>
      </c>
      <c r="CF20" s="12">
        <f t="shared" si="19"/>
        <v>0</v>
      </c>
      <c r="CH20" s="14">
        <f t="shared" si="20"/>
        <v>26.457173952912242</v>
      </c>
      <c r="CJ20" s="12">
        <f t="shared" si="21"/>
        <v>36.07796448124397</v>
      </c>
      <c r="CL20" s="12">
        <f t="shared" si="22"/>
        <v>7.816892304269527</v>
      </c>
      <c r="CN20" s="14">
        <f t="shared" si="23"/>
        <v>43.8948567855135</v>
      </c>
      <c r="CO20" s="17">
        <f t="shared" si="24"/>
        <v>70.35203073842574</v>
      </c>
    </row>
    <row r="21" spans="2:93" ht="15.75">
      <c r="B21" s="3" t="s">
        <v>25</v>
      </c>
      <c r="C21" s="3">
        <v>1</v>
      </c>
      <c r="D21" s="3">
        <v>12</v>
      </c>
      <c r="M21" s="5">
        <f t="shared" si="0"/>
        <v>1</v>
      </c>
      <c r="N21" s="5">
        <f t="shared" si="1"/>
        <v>12</v>
      </c>
      <c r="O21" s="5"/>
      <c r="P21" s="5"/>
      <c r="AI21" s="5">
        <f t="shared" si="2"/>
        <v>1</v>
      </c>
      <c r="AJ21" s="5">
        <f t="shared" si="3"/>
        <v>12</v>
      </c>
      <c r="AK21">
        <v>1</v>
      </c>
      <c r="AL21">
        <v>24</v>
      </c>
      <c r="AM21" s="5">
        <f t="shared" si="4"/>
        <v>2</v>
      </c>
      <c r="AN21" s="5">
        <f t="shared" si="5"/>
        <v>36</v>
      </c>
      <c r="AU21" s="2" t="s">
        <v>25</v>
      </c>
      <c r="AV21" s="8">
        <v>112195</v>
      </c>
      <c r="AX21" s="12">
        <f t="shared" si="8"/>
        <v>10.695663799634564</v>
      </c>
      <c r="AZ21" s="12">
        <f t="shared" si="8"/>
        <v>0</v>
      </c>
      <c r="BB21" s="12">
        <f t="shared" si="8"/>
        <v>0</v>
      </c>
      <c r="BD21" s="12">
        <f t="shared" si="8"/>
        <v>0</v>
      </c>
      <c r="BF21" s="12">
        <f t="shared" si="8"/>
        <v>0</v>
      </c>
      <c r="BH21" s="14">
        <f t="shared" si="8"/>
        <v>10.695663799634564</v>
      </c>
      <c r="BJ21" s="12">
        <f t="shared" si="8"/>
        <v>0</v>
      </c>
      <c r="BL21" s="12">
        <f t="shared" si="9"/>
        <v>0</v>
      </c>
      <c r="BN21" s="12">
        <f t="shared" si="10"/>
        <v>0</v>
      </c>
      <c r="BP21" s="15">
        <f t="shared" si="11"/>
        <v>0</v>
      </c>
      <c r="BR21" s="12">
        <f t="shared" si="12"/>
        <v>0</v>
      </c>
      <c r="BT21" s="12">
        <f t="shared" si="13"/>
        <v>0</v>
      </c>
      <c r="BV21" s="12">
        <f t="shared" si="14"/>
        <v>0</v>
      </c>
      <c r="BX21" s="12">
        <f t="shared" si="15"/>
        <v>0</v>
      </c>
      <c r="BZ21" s="12">
        <f t="shared" si="16"/>
        <v>0</v>
      </c>
      <c r="CB21" s="12">
        <f t="shared" si="17"/>
        <v>0</v>
      </c>
      <c r="CD21" s="15">
        <f t="shared" si="18"/>
        <v>10.695663799634564</v>
      </c>
      <c r="CF21" s="12">
        <f t="shared" si="19"/>
        <v>21.39132759926913</v>
      </c>
      <c r="CH21" s="14">
        <f t="shared" si="20"/>
        <v>32.0869913989037</v>
      </c>
      <c r="CJ21" s="12">
        <f t="shared" si="21"/>
        <v>0</v>
      </c>
      <c r="CL21" s="12">
        <f t="shared" si="22"/>
        <v>0</v>
      </c>
      <c r="CN21" s="14">
        <f t="shared" si="23"/>
        <v>0</v>
      </c>
      <c r="CO21" s="17">
        <f t="shared" si="24"/>
        <v>32.0869913989037</v>
      </c>
    </row>
    <row r="22" spans="2:93" ht="15.75">
      <c r="B22" s="3" t="s">
        <v>26</v>
      </c>
      <c r="E22" s="3">
        <v>12</v>
      </c>
      <c r="F22" s="3">
        <f>39+45+36</f>
        <v>120</v>
      </c>
      <c r="M22" s="5">
        <f t="shared" si="0"/>
        <v>12</v>
      </c>
      <c r="N22" s="5">
        <f t="shared" si="1"/>
        <v>120</v>
      </c>
      <c r="O22" s="5"/>
      <c r="P22" s="5"/>
      <c r="AI22" s="5">
        <f t="shared" si="2"/>
        <v>12</v>
      </c>
      <c r="AJ22" s="5">
        <f t="shared" si="3"/>
        <v>120</v>
      </c>
      <c r="AM22" s="5">
        <f t="shared" si="4"/>
        <v>12</v>
      </c>
      <c r="AN22" s="5">
        <f t="shared" si="5"/>
        <v>120</v>
      </c>
      <c r="AO22">
        <v>6</v>
      </c>
      <c r="AP22">
        <v>46</v>
      </c>
      <c r="AQ22">
        <v>4</v>
      </c>
      <c r="AR22">
        <f>16+16+18</f>
        <v>50</v>
      </c>
      <c r="AS22">
        <f t="shared" si="6"/>
        <v>10</v>
      </c>
      <c r="AT22">
        <f t="shared" si="7"/>
        <v>96</v>
      </c>
      <c r="AU22" s="2" t="s">
        <v>26</v>
      </c>
      <c r="AV22" s="8">
        <v>143090</v>
      </c>
      <c r="AX22" s="12">
        <f t="shared" si="8"/>
        <v>0</v>
      </c>
      <c r="AZ22" s="12">
        <f t="shared" si="8"/>
        <v>83.86330281640926</v>
      </c>
      <c r="BB22" s="12">
        <f t="shared" si="8"/>
        <v>0</v>
      </c>
      <c r="BD22" s="12">
        <f t="shared" si="8"/>
        <v>0</v>
      </c>
      <c r="BF22" s="12">
        <f t="shared" si="8"/>
        <v>0</v>
      </c>
      <c r="BH22" s="14">
        <f t="shared" si="8"/>
        <v>83.86330281640926</v>
      </c>
      <c r="BJ22" s="12">
        <f t="shared" si="8"/>
        <v>0</v>
      </c>
      <c r="BL22" s="12">
        <f t="shared" si="9"/>
        <v>0</v>
      </c>
      <c r="BN22" s="12">
        <f t="shared" si="10"/>
        <v>0</v>
      </c>
      <c r="BP22" s="15">
        <f t="shared" si="11"/>
        <v>0</v>
      </c>
      <c r="BR22" s="12">
        <f t="shared" si="12"/>
        <v>0</v>
      </c>
      <c r="BT22" s="12">
        <f t="shared" si="13"/>
        <v>0</v>
      </c>
      <c r="BV22" s="12">
        <f t="shared" si="14"/>
        <v>0</v>
      </c>
      <c r="BX22" s="12">
        <f t="shared" si="15"/>
        <v>0</v>
      </c>
      <c r="BZ22" s="12">
        <f t="shared" si="16"/>
        <v>0</v>
      </c>
      <c r="CB22" s="12">
        <f t="shared" si="17"/>
        <v>0</v>
      </c>
      <c r="CD22" s="15">
        <f t="shared" si="18"/>
        <v>83.86330281640926</v>
      </c>
      <c r="CF22" s="12">
        <f t="shared" si="19"/>
        <v>0</v>
      </c>
      <c r="CH22" s="14">
        <f t="shared" si="20"/>
        <v>83.86330281640926</v>
      </c>
      <c r="CJ22" s="12">
        <f t="shared" si="21"/>
        <v>32.14759941295688</v>
      </c>
      <c r="CL22" s="12">
        <f t="shared" si="22"/>
        <v>34.94304284017053</v>
      </c>
      <c r="CN22" s="14">
        <f t="shared" si="23"/>
        <v>67.0906422531274</v>
      </c>
      <c r="CO22" s="17">
        <f t="shared" si="24"/>
        <v>150.95394506953664</v>
      </c>
    </row>
    <row r="23" spans="2:93" ht="15.75">
      <c r="B23" s="3" t="s">
        <v>27</v>
      </c>
      <c r="C23" s="3">
        <v>6</v>
      </c>
      <c r="D23" s="3">
        <f>12+32+22</f>
        <v>66</v>
      </c>
      <c r="M23" s="5">
        <f t="shared" si="0"/>
        <v>6</v>
      </c>
      <c r="N23" s="5">
        <f t="shared" si="1"/>
        <v>66</v>
      </c>
      <c r="O23">
        <v>1</v>
      </c>
      <c r="P23">
        <v>8</v>
      </c>
      <c r="U23" s="5">
        <f>+O23+Q23+S23</f>
        <v>1</v>
      </c>
      <c r="V23" s="5">
        <f>+P23+R23+T23</f>
        <v>8</v>
      </c>
      <c r="AA23">
        <v>37</v>
      </c>
      <c r="AB23">
        <f>540+72+12+90+474+358</f>
        <v>1546</v>
      </c>
      <c r="AC23">
        <v>1</v>
      </c>
      <c r="AD23">
        <v>8</v>
      </c>
      <c r="AE23">
        <v>3</v>
      </c>
      <c r="AF23">
        <v>22</v>
      </c>
      <c r="AI23" s="5">
        <f t="shared" si="2"/>
        <v>48</v>
      </c>
      <c r="AJ23" s="5">
        <f t="shared" si="3"/>
        <v>1650</v>
      </c>
      <c r="AK23">
        <v>7</v>
      </c>
      <c r="AL23">
        <v>173</v>
      </c>
      <c r="AM23" s="5">
        <f t="shared" si="4"/>
        <v>55</v>
      </c>
      <c r="AN23" s="5">
        <f t="shared" si="5"/>
        <v>1823</v>
      </c>
      <c r="AU23" s="2" t="s">
        <v>88</v>
      </c>
      <c r="AV23" s="8">
        <v>259079</v>
      </c>
      <c r="AX23" s="12">
        <f t="shared" si="8"/>
        <v>25.474855160009106</v>
      </c>
      <c r="AZ23" s="12">
        <f t="shared" si="8"/>
        <v>0</v>
      </c>
      <c r="BB23" s="12">
        <f t="shared" si="8"/>
        <v>0</v>
      </c>
      <c r="BD23" s="12">
        <f t="shared" si="8"/>
        <v>0</v>
      </c>
      <c r="BF23" s="12">
        <f t="shared" si="8"/>
        <v>0</v>
      </c>
      <c r="BH23" s="14">
        <f t="shared" si="8"/>
        <v>25.474855160009106</v>
      </c>
      <c r="BJ23" s="12">
        <f t="shared" si="8"/>
        <v>3.0878612315162552</v>
      </c>
      <c r="BL23" s="12">
        <f t="shared" si="9"/>
        <v>0</v>
      </c>
      <c r="BN23" s="12">
        <f t="shared" si="10"/>
        <v>0</v>
      </c>
      <c r="BP23" s="15">
        <f t="shared" si="11"/>
        <v>3.0878612315162552</v>
      </c>
      <c r="BR23" s="12">
        <f t="shared" si="12"/>
        <v>0</v>
      </c>
      <c r="BT23" s="12">
        <f t="shared" si="13"/>
        <v>0</v>
      </c>
      <c r="BV23" s="12">
        <f t="shared" si="14"/>
        <v>596.7291829905164</v>
      </c>
      <c r="BX23" s="12">
        <f t="shared" si="15"/>
        <v>3.0878612315162552</v>
      </c>
      <c r="BZ23" s="12">
        <f t="shared" si="16"/>
        <v>8.491618386669703</v>
      </c>
      <c r="CB23" s="12">
        <f t="shared" si="17"/>
        <v>0</v>
      </c>
      <c r="CD23" s="15">
        <f t="shared" si="18"/>
        <v>636.8713790002276</v>
      </c>
      <c r="CF23" s="12">
        <f t="shared" si="19"/>
        <v>66.77499913153903</v>
      </c>
      <c r="CH23" s="14">
        <f t="shared" si="20"/>
        <v>703.6463781317667</v>
      </c>
      <c r="CJ23" s="12">
        <f t="shared" si="21"/>
        <v>0</v>
      </c>
      <c r="CL23" s="12">
        <f t="shared" si="22"/>
        <v>0</v>
      </c>
      <c r="CN23" s="14">
        <f t="shared" si="23"/>
        <v>0</v>
      </c>
      <c r="CO23" s="17">
        <f t="shared" si="24"/>
        <v>703.6463781317667</v>
      </c>
    </row>
    <row r="24" spans="2:93" ht="15.75">
      <c r="B24" s="3" t="s">
        <v>28</v>
      </c>
      <c r="C24" s="3">
        <v>2</v>
      </c>
      <c r="D24" s="3">
        <v>58</v>
      </c>
      <c r="E24" s="3">
        <v>22</v>
      </c>
      <c r="F24" s="3">
        <f>90+51+18</f>
        <v>159</v>
      </c>
      <c r="M24" s="5">
        <f t="shared" si="0"/>
        <v>24</v>
      </c>
      <c r="N24" s="5">
        <f t="shared" si="1"/>
        <v>217</v>
      </c>
      <c r="AI24" s="5">
        <f t="shared" si="2"/>
        <v>24</v>
      </c>
      <c r="AJ24" s="5">
        <f t="shared" si="3"/>
        <v>217</v>
      </c>
      <c r="AM24" s="5">
        <f t="shared" si="4"/>
        <v>24</v>
      </c>
      <c r="AN24" s="5">
        <f t="shared" si="5"/>
        <v>217</v>
      </c>
      <c r="AO24">
        <v>9</v>
      </c>
      <c r="AP24">
        <f>45+16</f>
        <v>61</v>
      </c>
      <c r="AQ24">
        <v>2</v>
      </c>
      <c r="AR24">
        <v>80</v>
      </c>
      <c r="AS24">
        <f t="shared" si="6"/>
        <v>11</v>
      </c>
      <c r="AT24">
        <f t="shared" si="7"/>
        <v>141</v>
      </c>
      <c r="AU24" s="2" t="s">
        <v>28</v>
      </c>
      <c r="AV24" s="8">
        <v>75486</v>
      </c>
      <c r="AX24" s="12">
        <f t="shared" si="8"/>
        <v>76.83543968417985</v>
      </c>
      <c r="AZ24" s="12">
        <f t="shared" si="8"/>
        <v>210.63508465145853</v>
      </c>
      <c r="BB24" s="12">
        <f t="shared" si="8"/>
        <v>0</v>
      </c>
      <c r="BD24" s="12">
        <f t="shared" si="8"/>
        <v>0</v>
      </c>
      <c r="BF24" s="12">
        <f t="shared" si="8"/>
        <v>0</v>
      </c>
      <c r="BH24" s="14">
        <f t="shared" si="8"/>
        <v>287.4705243356384</v>
      </c>
      <c r="BJ24" s="12">
        <f t="shared" si="8"/>
        <v>0</v>
      </c>
      <c r="BL24" s="12">
        <f t="shared" si="9"/>
        <v>0</v>
      </c>
      <c r="BN24" s="12">
        <f t="shared" si="10"/>
        <v>0</v>
      </c>
      <c r="BP24" s="15">
        <f t="shared" si="11"/>
        <v>0</v>
      </c>
      <c r="BR24" s="12">
        <f t="shared" si="12"/>
        <v>0</v>
      </c>
      <c r="BT24" s="12">
        <f t="shared" si="13"/>
        <v>0</v>
      </c>
      <c r="BV24" s="12">
        <f t="shared" si="14"/>
        <v>0</v>
      </c>
      <c r="BX24" s="12">
        <f t="shared" si="15"/>
        <v>0</v>
      </c>
      <c r="BZ24" s="12">
        <f t="shared" si="16"/>
        <v>0</v>
      </c>
      <c r="CB24" s="12">
        <f t="shared" si="17"/>
        <v>0</v>
      </c>
      <c r="CD24" s="15">
        <f t="shared" si="18"/>
        <v>287.4705243356384</v>
      </c>
      <c r="CF24" s="12">
        <f t="shared" si="19"/>
        <v>0</v>
      </c>
      <c r="CH24" s="14">
        <f t="shared" si="20"/>
        <v>287.4705243356384</v>
      </c>
      <c r="CJ24" s="12">
        <f t="shared" si="21"/>
        <v>80.80968656439605</v>
      </c>
      <c r="CL24" s="12">
        <f t="shared" si="22"/>
        <v>105.9799168057653</v>
      </c>
      <c r="CN24" s="14">
        <f t="shared" si="23"/>
        <v>186.78960337016136</v>
      </c>
      <c r="CO24" s="17">
        <f t="shared" si="24"/>
        <v>474.26012770579973</v>
      </c>
    </row>
    <row r="25" spans="2:93" ht="15.75">
      <c r="B25" s="3" t="s">
        <v>29</v>
      </c>
      <c r="C25" s="3">
        <v>5</v>
      </c>
      <c r="D25" s="3">
        <f>30+12</f>
        <v>42</v>
      </c>
      <c r="E25" s="3">
        <v>4</v>
      </c>
      <c r="F25" s="3">
        <v>44</v>
      </c>
      <c r="G25" s="3">
        <v>1</v>
      </c>
      <c r="H25" s="3">
        <v>4</v>
      </c>
      <c r="M25" s="5">
        <f t="shared" si="0"/>
        <v>10</v>
      </c>
      <c r="N25" s="5">
        <f t="shared" si="1"/>
        <v>90</v>
      </c>
      <c r="AG25">
        <v>1</v>
      </c>
      <c r="AH25">
        <v>30</v>
      </c>
      <c r="AI25" s="5">
        <f t="shared" si="2"/>
        <v>11</v>
      </c>
      <c r="AJ25" s="5">
        <f t="shared" si="3"/>
        <v>120</v>
      </c>
      <c r="AM25" s="5">
        <f t="shared" si="4"/>
        <v>11</v>
      </c>
      <c r="AN25" s="5">
        <f t="shared" si="5"/>
        <v>120</v>
      </c>
      <c r="AU25" s="2" t="s">
        <v>29</v>
      </c>
      <c r="AV25" s="8">
        <v>198269</v>
      </c>
      <c r="AX25" s="12">
        <f t="shared" si="8"/>
        <v>21.183341823482237</v>
      </c>
      <c r="AZ25" s="12">
        <f t="shared" si="8"/>
        <v>22.192072386505203</v>
      </c>
      <c r="BB25" s="12">
        <f t="shared" si="8"/>
        <v>2.0174611260459274</v>
      </c>
      <c r="BD25" s="12">
        <f t="shared" si="8"/>
        <v>0</v>
      </c>
      <c r="BF25" s="12">
        <f t="shared" si="8"/>
        <v>0</v>
      </c>
      <c r="BH25" s="14">
        <f t="shared" si="8"/>
        <v>45.39287533603337</v>
      </c>
      <c r="BJ25" s="12">
        <f t="shared" si="8"/>
        <v>0</v>
      </c>
      <c r="BL25" s="12">
        <f t="shared" si="9"/>
        <v>0</v>
      </c>
      <c r="BN25" s="12">
        <f t="shared" si="10"/>
        <v>0</v>
      </c>
      <c r="BP25" s="15">
        <f t="shared" si="11"/>
        <v>0</v>
      </c>
      <c r="BR25" s="12">
        <f t="shared" si="12"/>
        <v>0</v>
      </c>
      <c r="BT25" s="12">
        <f t="shared" si="13"/>
        <v>0</v>
      </c>
      <c r="BV25" s="12">
        <f t="shared" si="14"/>
        <v>0</v>
      </c>
      <c r="BX25" s="12">
        <f t="shared" si="15"/>
        <v>0</v>
      </c>
      <c r="BZ25" s="12">
        <f t="shared" si="16"/>
        <v>0</v>
      </c>
      <c r="CB25" s="12">
        <f t="shared" si="17"/>
        <v>15.130958445344456</v>
      </c>
      <c r="CD25" s="15">
        <f t="shared" si="18"/>
        <v>60.523833781377824</v>
      </c>
      <c r="CF25" s="12">
        <f t="shared" si="19"/>
        <v>0</v>
      </c>
      <c r="CH25" s="14">
        <f t="shared" si="20"/>
        <v>60.523833781377824</v>
      </c>
      <c r="CJ25" s="12">
        <f t="shared" si="21"/>
        <v>0</v>
      </c>
      <c r="CL25" s="12">
        <f t="shared" si="22"/>
        <v>0</v>
      </c>
      <c r="CN25" s="14">
        <f t="shared" si="23"/>
        <v>0</v>
      </c>
      <c r="CO25" s="17">
        <f t="shared" si="24"/>
        <v>60.523833781377824</v>
      </c>
    </row>
    <row r="26" spans="2:93" ht="15.75">
      <c r="B26" s="3" t="s">
        <v>30</v>
      </c>
      <c r="C26" s="3">
        <v>1</v>
      </c>
      <c r="D26" s="3">
        <v>8</v>
      </c>
      <c r="E26" s="3">
        <v>25</v>
      </c>
      <c r="F26" s="3">
        <v>152</v>
      </c>
      <c r="G26" s="3">
        <v>1</v>
      </c>
      <c r="H26" s="3">
        <v>6</v>
      </c>
      <c r="M26" s="5">
        <f t="shared" si="0"/>
        <v>27</v>
      </c>
      <c r="N26" s="5">
        <f t="shared" si="1"/>
        <v>166</v>
      </c>
      <c r="O26" s="5"/>
      <c r="P26" s="5"/>
      <c r="AI26" s="5">
        <f t="shared" si="2"/>
        <v>27</v>
      </c>
      <c r="AJ26" s="5">
        <f t="shared" si="3"/>
        <v>166</v>
      </c>
      <c r="AM26" s="5">
        <f t="shared" si="4"/>
        <v>27</v>
      </c>
      <c r="AN26" s="5">
        <f t="shared" si="5"/>
        <v>166</v>
      </c>
      <c r="AO26">
        <v>1</v>
      </c>
      <c r="AP26">
        <v>8</v>
      </c>
      <c r="AS26">
        <f t="shared" si="6"/>
        <v>1</v>
      </c>
      <c r="AT26">
        <f t="shared" si="7"/>
        <v>8</v>
      </c>
      <c r="AU26" s="2" t="s">
        <v>30</v>
      </c>
      <c r="AV26" s="8">
        <v>361005</v>
      </c>
      <c r="AX26" s="12">
        <f t="shared" si="8"/>
        <v>2.216035788977992</v>
      </c>
      <c r="AZ26" s="12">
        <f t="shared" si="8"/>
        <v>42.10467999058184</v>
      </c>
      <c r="BB26" s="12">
        <f t="shared" si="8"/>
        <v>1.6620268417334938</v>
      </c>
      <c r="BD26" s="12">
        <f t="shared" si="8"/>
        <v>0</v>
      </c>
      <c r="BF26" s="12">
        <f t="shared" si="8"/>
        <v>0</v>
      </c>
      <c r="BH26" s="14">
        <f t="shared" si="8"/>
        <v>45.98274262129333</v>
      </c>
      <c r="BJ26" s="12">
        <f t="shared" si="8"/>
        <v>0</v>
      </c>
      <c r="BL26" s="12">
        <f t="shared" si="9"/>
        <v>0</v>
      </c>
      <c r="BN26" s="12">
        <f t="shared" si="10"/>
        <v>0</v>
      </c>
      <c r="BP26" s="15">
        <f t="shared" si="11"/>
        <v>0</v>
      </c>
      <c r="BR26" s="12">
        <f t="shared" si="12"/>
        <v>0</v>
      </c>
      <c r="BT26" s="12">
        <f t="shared" si="13"/>
        <v>0</v>
      </c>
      <c r="BV26" s="12">
        <f t="shared" si="14"/>
        <v>0</v>
      </c>
      <c r="BX26" s="12">
        <f t="shared" si="15"/>
        <v>0</v>
      </c>
      <c r="BZ26" s="12">
        <f t="shared" si="16"/>
        <v>0</v>
      </c>
      <c r="CB26" s="12">
        <f t="shared" si="17"/>
        <v>0</v>
      </c>
      <c r="CD26" s="15">
        <f t="shared" si="18"/>
        <v>45.98274262129333</v>
      </c>
      <c r="CF26" s="12">
        <f t="shared" si="19"/>
        <v>0</v>
      </c>
      <c r="CH26" s="14">
        <f t="shared" si="20"/>
        <v>45.98274262129333</v>
      </c>
      <c r="CJ26" s="12">
        <f t="shared" si="21"/>
        <v>2.216035788977992</v>
      </c>
      <c r="CL26" s="12">
        <f t="shared" si="22"/>
        <v>0</v>
      </c>
      <c r="CN26" s="14">
        <f t="shared" si="23"/>
        <v>2.216035788977992</v>
      </c>
      <c r="CO26" s="17">
        <f t="shared" si="24"/>
        <v>48.19877841027132</v>
      </c>
    </row>
    <row r="27" spans="2:93" ht="15.75">
      <c r="B27" s="3" t="s">
        <v>31</v>
      </c>
      <c r="C27" s="3">
        <v>24</v>
      </c>
      <c r="D27" s="3">
        <f>372+438+50+32</f>
        <v>892</v>
      </c>
      <c r="G27" s="3">
        <v>16</v>
      </c>
      <c r="H27" s="3">
        <f>42+96+24</f>
        <v>162</v>
      </c>
      <c r="I27" s="3">
        <v>4</v>
      </c>
      <c r="J27" s="3">
        <v>49</v>
      </c>
      <c r="K27" s="3">
        <v>3</v>
      </c>
      <c r="L27" s="3">
        <v>32</v>
      </c>
      <c r="M27" s="5">
        <f t="shared" si="0"/>
        <v>47</v>
      </c>
      <c r="N27" s="5">
        <f t="shared" si="1"/>
        <v>1135</v>
      </c>
      <c r="O27">
        <v>2</v>
      </c>
      <c r="P27">
        <v>61</v>
      </c>
      <c r="S27">
        <v>8</v>
      </c>
      <c r="T27">
        <f>75+12+4+27+2</f>
        <v>120</v>
      </c>
      <c r="U27" s="5">
        <f>+O27+Q27+S27</f>
        <v>10</v>
      </c>
      <c r="V27" s="5">
        <f>+P27+R27+T27</f>
        <v>181</v>
      </c>
      <c r="W27" s="5">
        <v>2</v>
      </c>
      <c r="X27" s="5">
        <v>10</v>
      </c>
      <c r="Y27">
        <v>15</v>
      </c>
      <c r="Z27" s="5">
        <v>182</v>
      </c>
      <c r="AA27">
        <f>3+1+1</f>
        <v>5</v>
      </c>
      <c r="AB27">
        <f>36+3+2</f>
        <v>41</v>
      </c>
      <c r="AE27">
        <f>3+4+2+1</f>
        <v>10</v>
      </c>
      <c r="AF27">
        <f>16+12+36+18+8+6</f>
        <v>96</v>
      </c>
      <c r="AG27">
        <v>3</v>
      </c>
      <c r="AH27">
        <v>44</v>
      </c>
      <c r="AI27" s="5">
        <f t="shared" si="2"/>
        <v>92</v>
      </c>
      <c r="AJ27" s="5">
        <f t="shared" si="3"/>
        <v>1689</v>
      </c>
      <c r="AM27" s="5">
        <f t="shared" si="4"/>
        <v>92</v>
      </c>
      <c r="AN27" s="5">
        <f t="shared" si="5"/>
        <v>1689</v>
      </c>
      <c r="AO27">
        <v>3</v>
      </c>
      <c r="AP27">
        <v>23</v>
      </c>
      <c r="AS27">
        <f t="shared" si="6"/>
        <v>3</v>
      </c>
      <c r="AT27">
        <f t="shared" si="7"/>
        <v>23</v>
      </c>
      <c r="AU27" s="2" t="s">
        <v>31</v>
      </c>
      <c r="AV27" s="8">
        <v>775030</v>
      </c>
      <c r="AX27" s="12">
        <f t="shared" si="8"/>
        <v>115.09231900700618</v>
      </c>
      <c r="AZ27" s="12">
        <f t="shared" si="8"/>
        <v>0</v>
      </c>
      <c r="BB27" s="12">
        <f t="shared" si="8"/>
        <v>20.90241668064462</v>
      </c>
      <c r="BD27" s="12">
        <f t="shared" si="8"/>
        <v>6.322335909577693</v>
      </c>
      <c r="BF27" s="12">
        <f t="shared" si="8"/>
        <v>4.128872430744616</v>
      </c>
      <c r="BH27" s="14">
        <f t="shared" si="8"/>
        <v>146.4459440279731</v>
      </c>
      <c r="BJ27" s="12">
        <f aca="true" t="shared" si="26" ref="BJ27:BJ44">+P27/$AV27*100000</f>
        <v>7.870663071106924</v>
      </c>
      <c r="BL27" s="12">
        <f t="shared" si="9"/>
        <v>0</v>
      </c>
      <c r="BN27" s="12">
        <f t="shared" si="10"/>
        <v>15.483271615292312</v>
      </c>
      <c r="BP27" s="15">
        <f t="shared" si="11"/>
        <v>23.353934686399235</v>
      </c>
      <c r="BR27" s="12">
        <f t="shared" si="12"/>
        <v>1.2902726346076925</v>
      </c>
      <c r="BT27" s="12">
        <f t="shared" si="13"/>
        <v>23.482961949860005</v>
      </c>
      <c r="BV27" s="12">
        <f t="shared" si="14"/>
        <v>5.29011780189154</v>
      </c>
      <c r="BX27" s="12">
        <f t="shared" si="15"/>
        <v>0</v>
      </c>
      <c r="BZ27" s="12">
        <f t="shared" si="16"/>
        <v>12.386617292233849</v>
      </c>
      <c r="CB27" s="12">
        <f t="shared" si="17"/>
        <v>5.677199592273848</v>
      </c>
      <c r="CD27" s="15">
        <f t="shared" si="18"/>
        <v>217.92704798523928</v>
      </c>
      <c r="CF27" s="12">
        <f t="shared" si="19"/>
        <v>0</v>
      </c>
      <c r="CH27" s="14">
        <f t="shared" si="20"/>
        <v>217.92704798523928</v>
      </c>
      <c r="CJ27" s="12">
        <f t="shared" si="21"/>
        <v>2.967627059597693</v>
      </c>
      <c r="CL27" s="12">
        <f t="shared" si="22"/>
        <v>0</v>
      </c>
      <c r="CN27" s="14">
        <f t="shared" si="23"/>
        <v>2.967627059597693</v>
      </c>
      <c r="CO27" s="17">
        <f t="shared" si="24"/>
        <v>220.894675044837</v>
      </c>
    </row>
    <row r="28" spans="2:93" ht="15.75">
      <c r="B28" s="3" t="s">
        <v>32</v>
      </c>
      <c r="C28" s="3">
        <v>4</v>
      </c>
      <c r="D28" s="3">
        <v>57</v>
      </c>
      <c r="G28" s="3">
        <v>2</v>
      </c>
      <c r="H28" s="3">
        <v>5</v>
      </c>
      <c r="M28" s="5">
        <f t="shared" si="0"/>
        <v>6</v>
      </c>
      <c r="N28" s="5">
        <f t="shared" si="1"/>
        <v>62</v>
      </c>
      <c r="AE28">
        <v>3</v>
      </c>
      <c r="AF28">
        <v>9</v>
      </c>
      <c r="AI28" s="5">
        <f t="shared" si="2"/>
        <v>9</v>
      </c>
      <c r="AJ28" s="5">
        <f t="shared" si="3"/>
        <v>71</v>
      </c>
      <c r="AM28" s="5">
        <f t="shared" si="4"/>
        <v>9</v>
      </c>
      <c r="AN28" s="5">
        <f t="shared" si="5"/>
        <v>71</v>
      </c>
      <c r="AO28">
        <v>1</v>
      </c>
      <c r="AP28">
        <v>8</v>
      </c>
      <c r="AS28">
        <f t="shared" si="6"/>
        <v>1</v>
      </c>
      <c r="AT28">
        <f t="shared" si="7"/>
        <v>8</v>
      </c>
      <c r="AU28" s="2" t="s">
        <v>32</v>
      </c>
      <c r="AV28" s="8">
        <v>297377</v>
      </c>
      <c r="AX28" s="12">
        <f t="shared" si="8"/>
        <v>19.167588616470002</v>
      </c>
      <c r="AZ28" s="12">
        <f t="shared" si="8"/>
        <v>0</v>
      </c>
      <c r="BB28" s="12">
        <f t="shared" si="8"/>
        <v>1.6813674224973685</v>
      </c>
      <c r="BD28" s="12">
        <f t="shared" si="8"/>
        <v>0</v>
      </c>
      <c r="BF28" s="12">
        <f t="shared" si="8"/>
        <v>0</v>
      </c>
      <c r="BH28" s="14">
        <f t="shared" si="8"/>
        <v>20.848956038967373</v>
      </c>
      <c r="BJ28" s="12">
        <f t="shared" si="26"/>
        <v>0</v>
      </c>
      <c r="BL28" s="12">
        <f t="shared" si="9"/>
        <v>0</v>
      </c>
      <c r="BN28" s="12">
        <f t="shared" si="10"/>
        <v>0</v>
      </c>
      <c r="BP28" s="15">
        <f t="shared" si="11"/>
        <v>0</v>
      </c>
      <c r="BR28" s="12">
        <f t="shared" si="12"/>
        <v>0</v>
      </c>
      <c r="BT28" s="12">
        <f t="shared" si="13"/>
        <v>0</v>
      </c>
      <c r="BV28" s="12">
        <f t="shared" si="14"/>
        <v>0</v>
      </c>
      <c r="BX28" s="12">
        <f t="shared" si="15"/>
        <v>0</v>
      </c>
      <c r="BZ28" s="12">
        <f t="shared" si="16"/>
        <v>3.0264613604952637</v>
      </c>
      <c r="CB28" s="12">
        <f t="shared" si="17"/>
        <v>0</v>
      </c>
      <c r="CD28" s="15">
        <f t="shared" si="18"/>
        <v>23.875417399462638</v>
      </c>
      <c r="CF28" s="12">
        <f t="shared" si="19"/>
        <v>0</v>
      </c>
      <c r="CH28" s="14">
        <f t="shared" si="20"/>
        <v>23.875417399462638</v>
      </c>
      <c r="CJ28" s="12">
        <f t="shared" si="21"/>
        <v>2.69018787599579</v>
      </c>
      <c r="CL28" s="12">
        <f t="shared" si="22"/>
        <v>0</v>
      </c>
      <c r="CN28" s="14">
        <f t="shared" si="23"/>
        <v>2.69018787599579</v>
      </c>
      <c r="CO28" s="17">
        <f t="shared" si="24"/>
        <v>26.565605275458427</v>
      </c>
    </row>
    <row r="29" spans="2:93" ht="15.75">
      <c r="B29" s="3" t="s">
        <v>33</v>
      </c>
      <c r="C29" s="3">
        <v>1</v>
      </c>
      <c r="D29" s="3">
        <v>25</v>
      </c>
      <c r="M29" s="5">
        <f t="shared" si="0"/>
        <v>1</v>
      </c>
      <c r="N29" s="5">
        <f t="shared" si="1"/>
        <v>25</v>
      </c>
      <c r="O29">
        <v>2</v>
      </c>
      <c r="P29">
        <v>50</v>
      </c>
      <c r="U29" s="5">
        <f>+O29+Q29+S29</f>
        <v>2</v>
      </c>
      <c r="V29" s="5">
        <f>+P29+R29+T29</f>
        <v>50</v>
      </c>
      <c r="AI29" s="5">
        <f t="shared" si="2"/>
        <v>3</v>
      </c>
      <c r="AJ29" s="5">
        <f t="shared" si="3"/>
        <v>75</v>
      </c>
      <c r="AM29" s="5">
        <f t="shared" si="4"/>
        <v>3</v>
      </c>
      <c r="AN29" s="5">
        <f t="shared" si="5"/>
        <v>75</v>
      </c>
      <c r="AU29" s="2" t="s">
        <v>33</v>
      </c>
      <c r="AV29" s="8">
        <v>175292</v>
      </c>
      <c r="AX29" s="12">
        <f t="shared" si="8"/>
        <v>14.261917258060835</v>
      </c>
      <c r="AZ29" s="12">
        <f t="shared" si="8"/>
        <v>0</v>
      </c>
      <c r="BB29" s="12">
        <f t="shared" si="8"/>
        <v>0</v>
      </c>
      <c r="BD29" s="12">
        <f t="shared" si="8"/>
        <v>0</v>
      </c>
      <c r="BF29" s="12">
        <f t="shared" si="8"/>
        <v>0</v>
      </c>
      <c r="BH29" s="14">
        <f t="shared" si="8"/>
        <v>14.261917258060835</v>
      </c>
      <c r="BJ29" s="12">
        <f t="shared" si="26"/>
        <v>28.52383451612167</v>
      </c>
      <c r="BL29" s="12">
        <f t="shared" si="9"/>
        <v>0</v>
      </c>
      <c r="BN29" s="12">
        <f t="shared" si="10"/>
        <v>0</v>
      </c>
      <c r="BP29" s="15">
        <f t="shared" si="11"/>
        <v>28.52383451612167</v>
      </c>
      <c r="BR29" s="12">
        <f t="shared" si="12"/>
        <v>0</v>
      </c>
      <c r="BT29" s="12">
        <f t="shared" si="13"/>
        <v>0</v>
      </c>
      <c r="BV29" s="12">
        <f t="shared" si="14"/>
        <v>0</v>
      </c>
      <c r="BX29" s="12">
        <f t="shared" si="15"/>
        <v>0</v>
      </c>
      <c r="BZ29" s="12">
        <f t="shared" si="16"/>
        <v>0</v>
      </c>
      <c r="CB29" s="12">
        <f t="shared" si="17"/>
        <v>0</v>
      </c>
      <c r="CD29" s="15">
        <f t="shared" si="18"/>
        <v>42.78575177418251</v>
      </c>
      <c r="CF29" s="12">
        <f t="shared" si="19"/>
        <v>0</v>
      </c>
      <c r="CH29" s="14">
        <f t="shared" si="20"/>
        <v>42.78575177418251</v>
      </c>
      <c r="CJ29" s="12">
        <f t="shared" si="21"/>
        <v>0</v>
      </c>
      <c r="CL29" s="12">
        <f t="shared" si="22"/>
        <v>0</v>
      </c>
      <c r="CN29" s="14">
        <f t="shared" si="23"/>
        <v>0</v>
      </c>
      <c r="CO29" s="17">
        <f t="shared" si="24"/>
        <v>42.78575177418251</v>
      </c>
    </row>
    <row r="30" spans="2:93" ht="15.75">
      <c r="B30" s="3" t="s">
        <v>34</v>
      </c>
      <c r="C30" s="3">
        <v>4</v>
      </c>
      <c r="D30" s="3">
        <f>32+20</f>
        <v>52</v>
      </c>
      <c r="M30" s="5">
        <f t="shared" si="0"/>
        <v>4</v>
      </c>
      <c r="N30" s="5">
        <f t="shared" si="1"/>
        <v>52</v>
      </c>
      <c r="AI30" s="5">
        <f t="shared" si="2"/>
        <v>4</v>
      </c>
      <c r="AJ30" s="5">
        <f t="shared" si="3"/>
        <v>52</v>
      </c>
      <c r="AM30" s="5">
        <f t="shared" si="4"/>
        <v>4</v>
      </c>
      <c r="AN30" s="5">
        <f t="shared" si="5"/>
        <v>52</v>
      </c>
      <c r="AO30">
        <v>14</v>
      </c>
      <c r="AP30">
        <v>102</v>
      </c>
      <c r="AQ30">
        <v>3</v>
      </c>
      <c r="AR30">
        <v>24</v>
      </c>
      <c r="AS30">
        <f t="shared" si="6"/>
        <v>17</v>
      </c>
      <c r="AT30">
        <f t="shared" si="7"/>
        <v>126</v>
      </c>
      <c r="AU30" s="2" t="s">
        <v>34</v>
      </c>
      <c r="AV30" s="8">
        <v>289555</v>
      </c>
      <c r="AX30" s="12">
        <f t="shared" si="8"/>
        <v>17.958591631987016</v>
      </c>
      <c r="AZ30" s="12">
        <f t="shared" si="8"/>
        <v>0</v>
      </c>
      <c r="BB30" s="12">
        <f t="shared" si="8"/>
        <v>0</v>
      </c>
      <c r="BD30" s="12">
        <f t="shared" si="8"/>
        <v>0</v>
      </c>
      <c r="BF30" s="12">
        <f t="shared" si="8"/>
        <v>0</v>
      </c>
      <c r="BH30" s="14">
        <f t="shared" si="8"/>
        <v>17.958591631987016</v>
      </c>
      <c r="BJ30" s="12">
        <f t="shared" si="26"/>
        <v>0</v>
      </c>
      <c r="BL30" s="12">
        <f t="shared" si="9"/>
        <v>0</v>
      </c>
      <c r="BN30" s="12">
        <f t="shared" si="10"/>
        <v>0</v>
      </c>
      <c r="BP30" s="15">
        <f t="shared" si="11"/>
        <v>0</v>
      </c>
      <c r="BR30" s="12">
        <f t="shared" si="12"/>
        <v>0</v>
      </c>
      <c r="BT30" s="12">
        <f t="shared" si="13"/>
        <v>0</v>
      </c>
      <c r="BV30" s="12">
        <f t="shared" si="14"/>
        <v>0</v>
      </c>
      <c r="BX30" s="12">
        <f t="shared" si="15"/>
        <v>0</v>
      </c>
      <c r="BZ30" s="12">
        <f t="shared" si="16"/>
        <v>0</v>
      </c>
      <c r="CB30" s="12">
        <f t="shared" si="17"/>
        <v>0</v>
      </c>
      <c r="CD30" s="15">
        <f t="shared" si="18"/>
        <v>17.958591631987016</v>
      </c>
      <c r="CF30" s="12">
        <f t="shared" si="19"/>
        <v>0</v>
      </c>
      <c r="CH30" s="14">
        <f t="shared" si="20"/>
        <v>17.958591631987016</v>
      </c>
      <c r="CJ30" s="12">
        <f t="shared" si="21"/>
        <v>35.2264682012053</v>
      </c>
      <c r="CL30" s="12">
        <f t="shared" si="22"/>
        <v>8.288580753224775</v>
      </c>
      <c r="CN30" s="14">
        <f t="shared" si="23"/>
        <v>43.51504895443007</v>
      </c>
      <c r="CO30" s="17">
        <f t="shared" si="24"/>
        <v>61.47364058641709</v>
      </c>
    </row>
    <row r="31" spans="2:93" ht="15.75">
      <c r="B31" s="3" t="s">
        <v>35</v>
      </c>
      <c r="C31" s="3">
        <v>2</v>
      </c>
      <c r="D31" s="3">
        <v>32</v>
      </c>
      <c r="E31" s="3">
        <v>31</v>
      </c>
      <c r="F31" s="3">
        <f>54+37+82+58</f>
        <v>231</v>
      </c>
      <c r="M31" s="5">
        <f t="shared" si="0"/>
        <v>33</v>
      </c>
      <c r="N31" s="5">
        <f t="shared" si="1"/>
        <v>263</v>
      </c>
      <c r="O31">
        <v>1</v>
      </c>
      <c r="P31">
        <v>14</v>
      </c>
      <c r="U31" s="5">
        <f>+O31+Q31+S31</f>
        <v>1</v>
      </c>
      <c r="V31" s="5">
        <f>+P31+R31+T31</f>
        <v>14</v>
      </c>
      <c r="Y31">
        <v>1</v>
      </c>
      <c r="Z31">
        <v>10</v>
      </c>
      <c r="AI31" s="5">
        <f t="shared" si="2"/>
        <v>35</v>
      </c>
      <c r="AJ31" s="5">
        <f t="shared" si="3"/>
        <v>287</v>
      </c>
      <c r="AK31">
        <v>6</v>
      </c>
      <c r="AL31">
        <v>93</v>
      </c>
      <c r="AM31" s="5">
        <f t="shared" si="4"/>
        <v>41</v>
      </c>
      <c r="AN31" s="5">
        <f t="shared" si="5"/>
        <v>380</v>
      </c>
      <c r="AO31">
        <v>5</v>
      </c>
      <c r="AP31">
        <f>24+16</f>
        <v>40</v>
      </c>
      <c r="AQ31">
        <v>2</v>
      </c>
      <c r="AR31">
        <v>32</v>
      </c>
      <c r="AS31">
        <f t="shared" si="6"/>
        <v>7</v>
      </c>
      <c r="AT31">
        <f t="shared" si="7"/>
        <v>72</v>
      </c>
      <c r="AU31" s="2" t="s">
        <v>35</v>
      </c>
      <c r="AV31" s="8">
        <v>230158</v>
      </c>
      <c r="AX31" s="12">
        <f t="shared" si="8"/>
        <v>13.903492383493079</v>
      </c>
      <c r="AZ31" s="12">
        <f t="shared" si="8"/>
        <v>100.36583564334066</v>
      </c>
      <c r="BB31" s="12">
        <f t="shared" si="8"/>
        <v>0</v>
      </c>
      <c r="BD31" s="12">
        <f t="shared" si="8"/>
        <v>0</v>
      </c>
      <c r="BF31" s="12">
        <f t="shared" si="8"/>
        <v>0</v>
      </c>
      <c r="BH31" s="14">
        <f t="shared" si="8"/>
        <v>114.26932802683373</v>
      </c>
      <c r="BJ31" s="12">
        <f t="shared" si="26"/>
        <v>6.0827779177782215</v>
      </c>
      <c r="BL31" s="12">
        <f t="shared" si="9"/>
        <v>0</v>
      </c>
      <c r="BN31" s="12">
        <f t="shared" si="10"/>
        <v>0</v>
      </c>
      <c r="BP31" s="15">
        <f t="shared" si="11"/>
        <v>6.0827779177782215</v>
      </c>
      <c r="BR31" s="12">
        <f t="shared" si="12"/>
        <v>0</v>
      </c>
      <c r="BT31" s="12">
        <f t="shared" si="13"/>
        <v>4.344841369841587</v>
      </c>
      <c r="BV31" s="12">
        <f t="shared" si="14"/>
        <v>0</v>
      </c>
      <c r="BX31" s="12">
        <f t="shared" si="15"/>
        <v>0</v>
      </c>
      <c r="BZ31" s="12">
        <f t="shared" si="16"/>
        <v>0</v>
      </c>
      <c r="CB31" s="12">
        <f t="shared" si="17"/>
        <v>0</v>
      </c>
      <c r="CD31" s="15">
        <f t="shared" si="18"/>
        <v>124.69694731445354</v>
      </c>
      <c r="CF31" s="12">
        <f t="shared" si="19"/>
        <v>40.40702473952676</v>
      </c>
      <c r="CH31" s="14">
        <f t="shared" si="20"/>
        <v>165.10397205398033</v>
      </c>
      <c r="CJ31" s="12">
        <f t="shared" si="21"/>
        <v>17.37936547936635</v>
      </c>
      <c r="CL31" s="12">
        <f t="shared" si="22"/>
        <v>13.903492383493079</v>
      </c>
      <c r="CN31" s="14">
        <f t="shared" si="23"/>
        <v>31.282857862859426</v>
      </c>
      <c r="CO31" s="17">
        <f t="shared" si="24"/>
        <v>196.38682991683976</v>
      </c>
    </row>
    <row r="32" spans="2:93" ht="15.75">
      <c r="B32" s="3" t="s">
        <v>36</v>
      </c>
      <c r="C32" s="3">
        <v>1</v>
      </c>
      <c r="D32" s="3">
        <v>8</v>
      </c>
      <c r="M32" s="5">
        <f t="shared" si="0"/>
        <v>1</v>
      </c>
      <c r="N32" s="5">
        <f t="shared" si="1"/>
        <v>8</v>
      </c>
      <c r="AE32">
        <v>1</v>
      </c>
      <c r="AF32">
        <v>36</v>
      </c>
      <c r="AI32" s="5">
        <f t="shared" si="2"/>
        <v>2</v>
      </c>
      <c r="AJ32" s="5">
        <f t="shared" si="3"/>
        <v>44</v>
      </c>
      <c r="AM32" s="5">
        <f t="shared" si="4"/>
        <v>2</v>
      </c>
      <c r="AN32" s="5">
        <f t="shared" si="5"/>
        <v>44</v>
      </c>
      <c r="AO32">
        <v>4</v>
      </c>
      <c r="AP32">
        <v>32</v>
      </c>
      <c r="AQ32">
        <v>1</v>
      </c>
      <c r="AR32">
        <v>8</v>
      </c>
      <c r="AS32">
        <f t="shared" si="6"/>
        <v>5</v>
      </c>
      <c r="AT32">
        <f t="shared" si="7"/>
        <v>40</v>
      </c>
      <c r="AU32" s="2" t="s">
        <v>36</v>
      </c>
      <c r="AV32" s="8">
        <v>265584</v>
      </c>
      <c r="AX32" s="12">
        <f t="shared" si="8"/>
        <v>3.012229652388698</v>
      </c>
      <c r="AZ32" s="12">
        <f t="shared" si="8"/>
        <v>0</v>
      </c>
      <c r="BB32" s="12">
        <f t="shared" si="8"/>
        <v>0</v>
      </c>
      <c r="BD32" s="12">
        <f t="shared" si="8"/>
        <v>0</v>
      </c>
      <c r="BF32" s="12">
        <f t="shared" si="8"/>
        <v>0</v>
      </c>
      <c r="BH32" s="14">
        <f t="shared" si="8"/>
        <v>3.012229652388698</v>
      </c>
      <c r="BJ32" s="12">
        <f t="shared" si="26"/>
        <v>0</v>
      </c>
      <c r="BL32" s="12">
        <f t="shared" si="9"/>
        <v>0</v>
      </c>
      <c r="BN32" s="12">
        <f t="shared" si="10"/>
        <v>0</v>
      </c>
      <c r="BP32" s="15">
        <f t="shared" si="11"/>
        <v>0</v>
      </c>
      <c r="BR32" s="12">
        <f t="shared" si="12"/>
        <v>0</v>
      </c>
      <c r="BT32" s="12">
        <f t="shared" si="13"/>
        <v>0</v>
      </c>
      <c r="BV32" s="12">
        <f t="shared" si="14"/>
        <v>0</v>
      </c>
      <c r="BX32" s="12">
        <f t="shared" si="15"/>
        <v>0</v>
      </c>
      <c r="BZ32" s="12">
        <f t="shared" si="16"/>
        <v>13.555033435749142</v>
      </c>
      <c r="CB32" s="12">
        <f t="shared" si="17"/>
        <v>0</v>
      </c>
      <c r="CD32" s="15">
        <f t="shared" si="18"/>
        <v>16.56726308813784</v>
      </c>
      <c r="CF32" s="12">
        <f t="shared" si="19"/>
        <v>0</v>
      </c>
      <c r="CH32" s="14">
        <f t="shared" si="20"/>
        <v>16.56726308813784</v>
      </c>
      <c r="CJ32" s="12">
        <f t="shared" si="21"/>
        <v>12.048918609554793</v>
      </c>
      <c r="CL32" s="12">
        <f t="shared" si="22"/>
        <v>3.012229652388698</v>
      </c>
      <c r="CN32" s="14">
        <f t="shared" si="23"/>
        <v>15.06114826194349</v>
      </c>
      <c r="CO32" s="17">
        <f t="shared" si="24"/>
        <v>31.62841135008133</v>
      </c>
    </row>
    <row r="33" spans="2:93" ht="15.75">
      <c r="B33" s="3" t="s">
        <v>37</v>
      </c>
      <c r="C33" s="3">
        <v>2</v>
      </c>
      <c r="D33" s="3">
        <v>14</v>
      </c>
      <c r="M33" s="5">
        <f t="shared" si="0"/>
        <v>2</v>
      </c>
      <c r="N33" s="5">
        <f t="shared" si="1"/>
        <v>14</v>
      </c>
      <c r="AI33" s="5">
        <f t="shared" si="2"/>
        <v>2</v>
      </c>
      <c r="AJ33" s="5">
        <f t="shared" si="3"/>
        <v>14</v>
      </c>
      <c r="AK33">
        <v>1</v>
      </c>
      <c r="AL33">
        <v>18</v>
      </c>
      <c r="AM33" s="5">
        <f t="shared" si="4"/>
        <v>3</v>
      </c>
      <c r="AN33" s="5">
        <f t="shared" si="5"/>
        <v>32</v>
      </c>
      <c r="AO33">
        <v>2</v>
      </c>
      <c r="AP33">
        <v>16</v>
      </c>
      <c r="AS33">
        <f t="shared" si="6"/>
        <v>2</v>
      </c>
      <c r="AT33">
        <f t="shared" si="7"/>
        <v>16</v>
      </c>
      <c r="AU33" s="2" t="s">
        <v>37</v>
      </c>
      <c r="AV33" s="8">
        <v>280568</v>
      </c>
      <c r="AX33" s="12">
        <f t="shared" si="8"/>
        <v>4.989877676712954</v>
      </c>
      <c r="AZ33" s="12">
        <f t="shared" si="8"/>
        <v>0</v>
      </c>
      <c r="BB33" s="12">
        <f t="shared" si="8"/>
        <v>0</v>
      </c>
      <c r="BD33" s="12">
        <f t="shared" si="8"/>
        <v>0</v>
      </c>
      <c r="BF33" s="12">
        <f t="shared" si="8"/>
        <v>0</v>
      </c>
      <c r="BH33" s="14">
        <f t="shared" si="8"/>
        <v>4.989877676712954</v>
      </c>
      <c r="BJ33" s="12">
        <f t="shared" si="26"/>
        <v>0</v>
      </c>
      <c r="BL33" s="12">
        <f t="shared" si="9"/>
        <v>0</v>
      </c>
      <c r="BN33" s="12">
        <f t="shared" si="10"/>
        <v>0</v>
      </c>
      <c r="BP33" s="15">
        <f t="shared" si="11"/>
        <v>0</v>
      </c>
      <c r="BR33" s="12">
        <f t="shared" si="12"/>
        <v>0</v>
      </c>
      <c r="BT33" s="12">
        <f t="shared" si="13"/>
        <v>0</v>
      </c>
      <c r="BV33" s="12">
        <f t="shared" si="14"/>
        <v>0</v>
      </c>
      <c r="BX33" s="12">
        <f t="shared" si="15"/>
        <v>0</v>
      </c>
      <c r="BZ33" s="12">
        <f t="shared" si="16"/>
        <v>0</v>
      </c>
      <c r="CB33" s="12">
        <f t="shared" si="17"/>
        <v>0</v>
      </c>
      <c r="CD33" s="15">
        <f t="shared" si="18"/>
        <v>4.989877676712954</v>
      </c>
      <c r="CF33" s="12">
        <f t="shared" si="19"/>
        <v>6.415557012916654</v>
      </c>
      <c r="CH33" s="14">
        <f t="shared" si="20"/>
        <v>11.405434689629608</v>
      </c>
      <c r="CJ33" s="12">
        <f t="shared" si="21"/>
        <v>5.702717344814804</v>
      </c>
      <c r="CL33" s="12">
        <f t="shared" si="22"/>
        <v>0</v>
      </c>
      <c r="CN33" s="14">
        <f t="shared" si="23"/>
        <v>5.702717344814804</v>
      </c>
      <c r="CO33" s="17">
        <f t="shared" si="24"/>
        <v>17.108152034444412</v>
      </c>
    </row>
    <row r="34" spans="2:93" ht="15.75">
      <c r="B34" s="3" t="s">
        <v>64</v>
      </c>
      <c r="M34" s="5"/>
      <c r="N34" s="5"/>
      <c r="AA34">
        <v>2</v>
      </c>
      <c r="AB34">
        <v>40</v>
      </c>
      <c r="AI34" s="5">
        <f t="shared" si="2"/>
        <v>2</v>
      </c>
      <c r="AJ34" s="5">
        <f t="shared" si="3"/>
        <v>40</v>
      </c>
      <c r="AM34" s="5">
        <f t="shared" si="4"/>
        <v>2</v>
      </c>
      <c r="AN34" s="5">
        <f t="shared" si="5"/>
        <v>40</v>
      </c>
      <c r="AU34" s="2" t="s">
        <v>64</v>
      </c>
      <c r="AV34" s="10">
        <v>175061</v>
      </c>
      <c r="AX34" s="12">
        <f t="shared" si="8"/>
        <v>0</v>
      </c>
      <c r="AZ34" s="12">
        <f t="shared" si="8"/>
        <v>0</v>
      </c>
      <c r="BB34" s="12">
        <f t="shared" si="8"/>
        <v>0</v>
      </c>
      <c r="BD34" s="12">
        <f t="shared" si="8"/>
        <v>0</v>
      </c>
      <c r="BF34" s="12">
        <f t="shared" si="8"/>
        <v>0</v>
      </c>
      <c r="BH34" s="14">
        <f t="shared" si="8"/>
        <v>0</v>
      </c>
      <c r="BJ34" s="12">
        <f t="shared" si="26"/>
        <v>0</v>
      </c>
      <c r="BL34" s="12">
        <f t="shared" si="9"/>
        <v>0</v>
      </c>
      <c r="BN34" s="12">
        <f t="shared" si="10"/>
        <v>0</v>
      </c>
      <c r="BP34" s="15">
        <f t="shared" si="11"/>
        <v>0</v>
      </c>
      <c r="BR34" s="12">
        <f t="shared" si="12"/>
        <v>0</v>
      </c>
      <c r="BT34" s="12">
        <f t="shared" si="13"/>
        <v>0</v>
      </c>
      <c r="BV34" s="12">
        <f t="shared" si="14"/>
        <v>22.849178286425875</v>
      </c>
      <c r="BX34" s="12">
        <f t="shared" si="15"/>
        <v>0</v>
      </c>
      <c r="BZ34" s="12">
        <f t="shared" si="16"/>
        <v>0</v>
      </c>
      <c r="CB34" s="12">
        <f t="shared" si="17"/>
        <v>0</v>
      </c>
      <c r="CD34" s="15">
        <f t="shared" si="18"/>
        <v>22.849178286425875</v>
      </c>
      <c r="CF34" s="12">
        <f t="shared" si="19"/>
        <v>0</v>
      </c>
      <c r="CH34" s="14">
        <f t="shared" si="20"/>
        <v>22.849178286425875</v>
      </c>
      <c r="CJ34" s="12">
        <f t="shared" si="21"/>
        <v>0</v>
      </c>
      <c r="CL34" s="12">
        <f t="shared" si="22"/>
        <v>0</v>
      </c>
      <c r="CN34" s="14">
        <f t="shared" si="23"/>
        <v>0</v>
      </c>
      <c r="CO34" s="17">
        <f t="shared" si="24"/>
        <v>22.849178286425875</v>
      </c>
    </row>
    <row r="35" spans="2:93" ht="15.75">
      <c r="B35" s="3" t="s">
        <v>38</v>
      </c>
      <c r="C35" s="3">
        <v>6</v>
      </c>
      <c r="D35" s="3">
        <f>85+83+12</f>
        <v>180</v>
      </c>
      <c r="G35" s="3">
        <v>5</v>
      </c>
      <c r="H35" s="3">
        <v>46</v>
      </c>
      <c r="I35" s="3">
        <v>1</v>
      </c>
      <c r="J35" s="3">
        <v>6</v>
      </c>
      <c r="M35" s="5">
        <f>+C35+E35+G35+I35+K35</f>
        <v>12</v>
      </c>
      <c r="N35" s="5">
        <f>+D35+F35+H35+J35+L35</f>
        <v>232</v>
      </c>
      <c r="O35">
        <v>2</v>
      </c>
      <c r="P35">
        <v>48</v>
      </c>
      <c r="U35" s="5">
        <f>+O35+Q35+S35</f>
        <v>2</v>
      </c>
      <c r="V35" s="5">
        <f>+P35+R35+T35</f>
        <v>48</v>
      </c>
      <c r="AE35">
        <v>1</v>
      </c>
      <c r="AF35">
        <v>14</v>
      </c>
      <c r="AI35" s="5">
        <f t="shared" si="2"/>
        <v>15</v>
      </c>
      <c r="AJ35" s="5">
        <f t="shared" si="3"/>
        <v>294</v>
      </c>
      <c r="AM35" s="5">
        <f t="shared" si="4"/>
        <v>15</v>
      </c>
      <c r="AN35" s="5">
        <f t="shared" si="5"/>
        <v>294</v>
      </c>
      <c r="AO35">
        <v>2</v>
      </c>
      <c r="AP35">
        <v>16</v>
      </c>
      <c r="AQ35">
        <v>1</v>
      </c>
      <c r="AR35">
        <v>8</v>
      </c>
      <c r="AS35">
        <f t="shared" si="6"/>
        <v>3</v>
      </c>
      <c r="AT35">
        <f t="shared" si="7"/>
        <v>24</v>
      </c>
      <c r="AU35" s="2" t="s">
        <v>38</v>
      </c>
      <c r="AV35" s="8">
        <v>356174</v>
      </c>
      <c r="AX35" s="12">
        <f t="shared" si="8"/>
        <v>50.53709703684154</v>
      </c>
      <c r="AZ35" s="12">
        <f t="shared" si="8"/>
        <v>0</v>
      </c>
      <c r="BB35" s="12">
        <f t="shared" si="8"/>
        <v>12.915035909415062</v>
      </c>
      <c r="BD35" s="12">
        <f t="shared" si="8"/>
        <v>1.6845699012280515</v>
      </c>
      <c r="BF35" s="12">
        <f t="shared" si="8"/>
        <v>0</v>
      </c>
      <c r="BH35" s="14">
        <f t="shared" si="8"/>
        <v>65.13670284748466</v>
      </c>
      <c r="BJ35" s="12">
        <f t="shared" si="26"/>
        <v>13.476559209824412</v>
      </c>
      <c r="BL35" s="12">
        <f t="shared" si="9"/>
        <v>0</v>
      </c>
      <c r="BN35" s="12">
        <f t="shared" si="10"/>
        <v>0</v>
      </c>
      <c r="BP35" s="15">
        <f t="shared" si="11"/>
        <v>13.476559209824412</v>
      </c>
      <c r="BR35" s="12">
        <f t="shared" si="12"/>
        <v>0</v>
      </c>
      <c r="BT35" s="12">
        <f t="shared" si="13"/>
        <v>0</v>
      </c>
      <c r="BV35" s="12">
        <f t="shared" si="14"/>
        <v>0</v>
      </c>
      <c r="BX35" s="12">
        <f t="shared" si="15"/>
        <v>0</v>
      </c>
      <c r="BZ35" s="12">
        <f t="shared" si="16"/>
        <v>3.9306631028654535</v>
      </c>
      <c r="CB35" s="12">
        <f t="shared" si="17"/>
        <v>0</v>
      </c>
      <c r="CD35" s="15">
        <f t="shared" si="18"/>
        <v>82.54392516017452</v>
      </c>
      <c r="CF35" s="12">
        <f t="shared" si="19"/>
        <v>0</v>
      </c>
      <c r="CH35" s="14">
        <f t="shared" si="20"/>
        <v>82.54392516017452</v>
      </c>
      <c r="CJ35" s="12">
        <f t="shared" si="21"/>
        <v>4.492186403274804</v>
      </c>
      <c r="CL35" s="12">
        <f t="shared" si="22"/>
        <v>2.246093201637402</v>
      </c>
      <c r="CN35" s="14">
        <f t="shared" si="23"/>
        <v>6.738279604912206</v>
      </c>
      <c r="CO35" s="17">
        <f t="shared" si="24"/>
        <v>89.28220476508673</v>
      </c>
    </row>
    <row r="36" spans="2:93" ht="15.75">
      <c r="B36" s="3" t="s">
        <v>39</v>
      </c>
      <c r="C36" s="3">
        <v>4</v>
      </c>
      <c r="D36" s="3">
        <v>38</v>
      </c>
      <c r="G36" s="3">
        <v>1</v>
      </c>
      <c r="H36" s="3">
        <v>6</v>
      </c>
      <c r="M36" s="5">
        <f>+C36+E36+G36+I36+K36</f>
        <v>5</v>
      </c>
      <c r="N36" s="5">
        <f>+D36+F36+H36+J36+L36</f>
        <v>44</v>
      </c>
      <c r="AI36" s="5">
        <f t="shared" si="2"/>
        <v>5</v>
      </c>
      <c r="AJ36" s="5">
        <f t="shared" si="3"/>
        <v>44</v>
      </c>
      <c r="AM36" s="5">
        <f t="shared" si="4"/>
        <v>5</v>
      </c>
      <c r="AN36" s="5">
        <f t="shared" si="5"/>
        <v>44</v>
      </c>
      <c r="AO36">
        <v>8</v>
      </c>
      <c r="AP36">
        <f>38+24</f>
        <v>62</v>
      </c>
      <c r="AS36">
        <f t="shared" si="6"/>
        <v>8</v>
      </c>
      <c r="AT36">
        <f t="shared" si="7"/>
        <v>62</v>
      </c>
      <c r="AU36" s="2" t="s">
        <v>39</v>
      </c>
      <c r="AV36" s="8">
        <v>220740</v>
      </c>
      <c r="AX36" s="12">
        <f t="shared" si="8"/>
        <v>17.214822868533115</v>
      </c>
      <c r="AZ36" s="12">
        <f t="shared" si="8"/>
        <v>0</v>
      </c>
      <c r="BB36" s="12">
        <f t="shared" si="8"/>
        <v>2.7181299266104917</v>
      </c>
      <c r="BD36" s="12">
        <f t="shared" si="8"/>
        <v>0</v>
      </c>
      <c r="BF36" s="12">
        <f t="shared" si="8"/>
        <v>0</v>
      </c>
      <c r="BH36" s="14">
        <f t="shared" si="8"/>
        <v>19.93295279514361</v>
      </c>
      <c r="BJ36" s="12">
        <f t="shared" si="26"/>
        <v>0</v>
      </c>
      <c r="BL36" s="12">
        <f t="shared" si="9"/>
        <v>0</v>
      </c>
      <c r="BN36" s="12">
        <f t="shared" si="10"/>
        <v>0</v>
      </c>
      <c r="BP36" s="15">
        <f t="shared" si="11"/>
        <v>0</v>
      </c>
      <c r="BR36" s="12">
        <f t="shared" si="12"/>
        <v>0</v>
      </c>
      <c r="BT36" s="12">
        <f t="shared" si="13"/>
        <v>0</v>
      </c>
      <c r="BV36" s="12">
        <f t="shared" si="14"/>
        <v>0</v>
      </c>
      <c r="BX36" s="12">
        <f t="shared" si="15"/>
        <v>0</v>
      </c>
      <c r="BZ36" s="12">
        <f t="shared" si="16"/>
        <v>0</v>
      </c>
      <c r="CB36" s="12">
        <f t="shared" si="17"/>
        <v>0</v>
      </c>
      <c r="CD36" s="15">
        <f t="shared" si="18"/>
        <v>19.93295279514361</v>
      </c>
      <c r="CF36" s="12">
        <f t="shared" si="19"/>
        <v>0</v>
      </c>
      <c r="CH36" s="14">
        <f t="shared" si="20"/>
        <v>19.93295279514361</v>
      </c>
      <c r="CJ36" s="12">
        <f t="shared" si="21"/>
        <v>28.087342574975082</v>
      </c>
      <c r="CL36" s="12">
        <f t="shared" si="22"/>
        <v>0</v>
      </c>
      <c r="CN36" s="14">
        <f t="shared" si="23"/>
        <v>28.087342574975082</v>
      </c>
      <c r="CO36" s="17">
        <f t="shared" si="24"/>
        <v>48.02029537011869</v>
      </c>
    </row>
    <row r="37" spans="2:93" ht="15.75">
      <c r="B37" s="3" t="s">
        <v>67</v>
      </c>
      <c r="M37" s="5"/>
      <c r="N37" s="5"/>
      <c r="AI37" s="5">
        <f t="shared" si="2"/>
        <v>0</v>
      </c>
      <c r="AJ37" s="5">
        <f t="shared" si="3"/>
        <v>0</v>
      </c>
      <c r="AM37" s="5">
        <f t="shared" si="4"/>
        <v>0</v>
      </c>
      <c r="AN37" s="5">
        <f t="shared" si="5"/>
        <v>0</v>
      </c>
      <c r="AU37" s="2" t="s">
        <v>67</v>
      </c>
      <c r="AV37" s="8">
        <v>23176</v>
      </c>
      <c r="AX37" s="12">
        <f t="shared" si="8"/>
        <v>0</v>
      </c>
      <c r="AZ37" s="12">
        <f t="shared" si="8"/>
        <v>0</v>
      </c>
      <c r="BB37" s="12">
        <f t="shared" si="8"/>
        <v>0</v>
      </c>
      <c r="BD37" s="12">
        <f t="shared" si="8"/>
        <v>0</v>
      </c>
      <c r="BF37" s="12">
        <f t="shared" si="8"/>
        <v>0</v>
      </c>
      <c r="BH37" s="14">
        <f t="shared" si="8"/>
        <v>0</v>
      </c>
      <c r="BJ37" s="12">
        <f t="shared" si="26"/>
        <v>0</v>
      </c>
      <c r="BL37" s="12">
        <f t="shared" si="9"/>
        <v>0</v>
      </c>
      <c r="BN37" s="12">
        <f t="shared" si="10"/>
        <v>0</v>
      </c>
      <c r="BP37" s="15">
        <f t="shared" si="11"/>
        <v>0</v>
      </c>
      <c r="BR37" s="12">
        <f t="shared" si="12"/>
        <v>0</v>
      </c>
      <c r="BT37" s="12">
        <f t="shared" si="13"/>
        <v>0</v>
      </c>
      <c r="BV37" s="12">
        <f t="shared" si="14"/>
        <v>0</v>
      </c>
      <c r="BX37" s="12">
        <f t="shared" si="15"/>
        <v>0</v>
      </c>
      <c r="BZ37" s="12">
        <f t="shared" si="16"/>
        <v>0</v>
      </c>
      <c r="CB37" s="12">
        <f t="shared" si="17"/>
        <v>0</v>
      </c>
      <c r="CD37" s="15">
        <f t="shared" si="18"/>
        <v>0</v>
      </c>
      <c r="CF37" s="12">
        <f t="shared" si="19"/>
        <v>0</v>
      </c>
      <c r="CH37" s="14">
        <f t="shared" si="20"/>
        <v>0</v>
      </c>
      <c r="CJ37" s="12">
        <f t="shared" si="21"/>
        <v>0</v>
      </c>
      <c r="CL37" s="12">
        <f t="shared" si="22"/>
        <v>0</v>
      </c>
      <c r="CN37" s="14">
        <f t="shared" si="23"/>
        <v>0</v>
      </c>
      <c r="CO37" s="17">
        <f t="shared" si="24"/>
        <v>0</v>
      </c>
    </row>
    <row r="38" spans="2:93" ht="15.75">
      <c r="B38" s="3" t="s">
        <v>40</v>
      </c>
      <c r="C38" s="3">
        <v>4</v>
      </c>
      <c r="D38" s="3">
        <f>40+28</f>
        <v>68</v>
      </c>
      <c r="G38" s="3">
        <v>1</v>
      </c>
      <c r="H38" s="3">
        <v>8</v>
      </c>
      <c r="M38" s="5">
        <f aca="true" t="shared" si="27" ref="M38:N43">+C38+E38+G38+I38+K38</f>
        <v>5</v>
      </c>
      <c r="N38" s="5">
        <f t="shared" si="27"/>
        <v>76</v>
      </c>
      <c r="AI38" s="5">
        <f t="shared" si="2"/>
        <v>5</v>
      </c>
      <c r="AJ38" s="5">
        <f t="shared" si="3"/>
        <v>76</v>
      </c>
      <c r="AM38" s="5">
        <f t="shared" si="4"/>
        <v>5</v>
      </c>
      <c r="AN38" s="5">
        <f t="shared" si="5"/>
        <v>76</v>
      </c>
      <c r="AO38">
        <v>11</v>
      </c>
      <c r="AP38">
        <f>30+22+32</f>
        <v>84</v>
      </c>
      <c r="AS38">
        <f t="shared" si="6"/>
        <v>11</v>
      </c>
      <c r="AT38">
        <f t="shared" si="7"/>
        <v>84</v>
      </c>
      <c r="AU38" s="2" t="s">
        <v>40</v>
      </c>
      <c r="AV38" s="10">
        <v>413010</v>
      </c>
      <c r="AX38" s="12">
        <f t="shared" si="8"/>
        <v>16.46449238517227</v>
      </c>
      <c r="AZ38" s="12">
        <f t="shared" si="8"/>
        <v>0</v>
      </c>
      <c r="BB38" s="12">
        <f t="shared" si="8"/>
        <v>1.9369991041379142</v>
      </c>
      <c r="BD38" s="12">
        <f t="shared" si="8"/>
        <v>0</v>
      </c>
      <c r="BF38" s="12">
        <f t="shared" si="8"/>
        <v>0</v>
      </c>
      <c r="BH38" s="14">
        <f t="shared" si="8"/>
        <v>18.40149148931019</v>
      </c>
      <c r="BJ38" s="12">
        <f t="shared" si="26"/>
        <v>0</v>
      </c>
      <c r="BL38" s="12">
        <f t="shared" si="9"/>
        <v>0</v>
      </c>
      <c r="BN38" s="12">
        <f t="shared" si="10"/>
        <v>0</v>
      </c>
      <c r="BP38" s="15">
        <f t="shared" si="11"/>
        <v>0</v>
      </c>
      <c r="BR38" s="12">
        <f t="shared" si="12"/>
        <v>0</v>
      </c>
      <c r="BT38" s="12">
        <f t="shared" si="13"/>
        <v>0</v>
      </c>
      <c r="BV38" s="12">
        <f t="shared" si="14"/>
        <v>0</v>
      </c>
      <c r="BX38" s="12">
        <f t="shared" si="15"/>
        <v>0</v>
      </c>
      <c r="BZ38" s="12">
        <f t="shared" si="16"/>
        <v>0</v>
      </c>
      <c r="CB38" s="12">
        <f t="shared" si="17"/>
        <v>0</v>
      </c>
      <c r="CD38" s="15">
        <f t="shared" si="18"/>
        <v>18.40149148931019</v>
      </c>
      <c r="CF38" s="12">
        <f t="shared" si="19"/>
        <v>0</v>
      </c>
      <c r="CH38" s="14">
        <f t="shared" si="20"/>
        <v>18.40149148931019</v>
      </c>
      <c r="CJ38" s="12">
        <f t="shared" si="21"/>
        <v>20.3384905934481</v>
      </c>
      <c r="CL38" s="12">
        <f t="shared" si="22"/>
        <v>0</v>
      </c>
      <c r="CN38" s="14">
        <f t="shared" si="23"/>
        <v>20.3384905934481</v>
      </c>
      <c r="CO38" s="17">
        <f t="shared" si="24"/>
        <v>38.73998208275829</v>
      </c>
    </row>
    <row r="39" spans="2:93" ht="15.75">
      <c r="B39" s="3" t="s">
        <v>41</v>
      </c>
      <c r="E39" s="3">
        <v>1</v>
      </c>
      <c r="F39" s="3">
        <v>6</v>
      </c>
      <c r="M39" s="5">
        <f t="shared" si="27"/>
        <v>1</v>
      </c>
      <c r="N39" s="5">
        <f t="shared" si="27"/>
        <v>6</v>
      </c>
      <c r="O39">
        <v>1</v>
      </c>
      <c r="P39">
        <v>60</v>
      </c>
      <c r="U39" s="5">
        <f>+O39+Q39+S39</f>
        <v>1</v>
      </c>
      <c r="V39" s="5">
        <f>+P39+R39+T39</f>
        <v>60</v>
      </c>
      <c r="AI39" s="5">
        <f t="shared" si="2"/>
        <v>2</v>
      </c>
      <c r="AJ39" s="5">
        <f t="shared" si="3"/>
        <v>66</v>
      </c>
      <c r="AM39" s="5">
        <f t="shared" si="4"/>
        <v>2</v>
      </c>
      <c r="AN39" s="5">
        <f t="shared" si="5"/>
        <v>66</v>
      </c>
      <c r="AU39" s="2" t="s">
        <v>41</v>
      </c>
      <c r="AV39" s="8">
        <v>248626</v>
      </c>
      <c r="AX39" s="12">
        <f t="shared" si="8"/>
        <v>0</v>
      </c>
      <c r="AZ39" s="12">
        <f t="shared" si="8"/>
        <v>2.413263295069703</v>
      </c>
      <c r="BB39" s="12">
        <f t="shared" si="8"/>
        <v>0</v>
      </c>
      <c r="BD39" s="12">
        <f t="shared" si="8"/>
        <v>0</v>
      </c>
      <c r="BF39" s="12">
        <f t="shared" si="8"/>
        <v>0</v>
      </c>
      <c r="BH39" s="14">
        <f t="shared" si="8"/>
        <v>2.413263295069703</v>
      </c>
      <c r="BJ39" s="12">
        <f t="shared" si="26"/>
        <v>24.13263295069703</v>
      </c>
      <c r="BL39" s="12">
        <f t="shared" si="9"/>
        <v>0</v>
      </c>
      <c r="BN39" s="12">
        <f t="shared" si="10"/>
        <v>0</v>
      </c>
      <c r="BP39" s="15">
        <f t="shared" si="11"/>
        <v>24.13263295069703</v>
      </c>
      <c r="BR39" s="12">
        <f t="shared" si="12"/>
        <v>0</v>
      </c>
      <c r="BT39" s="12">
        <f t="shared" si="13"/>
        <v>0</v>
      </c>
      <c r="BV39" s="12">
        <f t="shared" si="14"/>
        <v>0</v>
      </c>
      <c r="BX39" s="12">
        <f t="shared" si="15"/>
        <v>0</v>
      </c>
      <c r="BZ39" s="12">
        <f t="shared" si="16"/>
        <v>0</v>
      </c>
      <c r="CB39" s="12">
        <f t="shared" si="17"/>
        <v>0</v>
      </c>
      <c r="CD39" s="15">
        <f t="shared" si="18"/>
        <v>26.54589624576673</v>
      </c>
      <c r="CF39" s="12">
        <f t="shared" si="19"/>
        <v>0</v>
      </c>
      <c r="CH39" s="14">
        <f t="shared" si="20"/>
        <v>26.54589624576673</v>
      </c>
      <c r="CJ39" s="12">
        <f t="shared" si="21"/>
        <v>0</v>
      </c>
      <c r="CL39" s="12">
        <f t="shared" si="22"/>
        <v>0</v>
      </c>
      <c r="CN39" s="14">
        <f t="shared" si="23"/>
        <v>0</v>
      </c>
      <c r="CO39" s="17">
        <f t="shared" si="24"/>
        <v>26.54589624576673</v>
      </c>
    </row>
    <row r="40" spans="2:93" ht="15.75">
      <c r="B40" s="3" t="s">
        <v>42</v>
      </c>
      <c r="C40" s="3">
        <v>1</v>
      </c>
      <c r="D40" s="3">
        <v>8</v>
      </c>
      <c r="M40" s="5">
        <f t="shared" si="27"/>
        <v>1</v>
      </c>
      <c r="N40" s="5">
        <f t="shared" si="27"/>
        <v>8</v>
      </c>
      <c r="AC40">
        <v>1</v>
      </c>
      <c r="AD40">
        <v>4</v>
      </c>
      <c r="AI40" s="5">
        <f t="shared" si="2"/>
        <v>2</v>
      </c>
      <c r="AJ40" s="5">
        <f t="shared" si="3"/>
        <v>12</v>
      </c>
      <c r="AM40" s="5">
        <f t="shared" si="4"/>
        <v>2</v>
      </c>
      <c r="AN40" s="5">
        <f t="shared" si="5"/>
        <v>12</v>
      </c>
      <c r="AO40">
        <v>5</v>
      </c>
      <c r="AP40">
        <v>40</v>
      </c>
      <c r="AQ40">
        <v>1</v>
      </c>
      <c r="AR40">
        <v>8</v>
      </c>
      <c r="AS40">
        <f t="shared" si="6"/>
        <v>6</v>
      </c>
      <c r="AT40">
        <f t="shared" si="7"/>
        <v>48</v>
      </c>
      <c r="AU40" s="2" t="s">
        <v>42</v>
      </c>
      <c r="AV40" s="8">
        <v>331602</v>
      </c>
      <c r="AX40" s="12">
        <f t="shared" si="8"/>
        <v>2.412530684374642</v>
      </c>
      <c r="AZ40" s="12">
        <f t="shared" si="8"/>
        <v>0</v>
      </c>
      <c r="BB40" s="12">
        <f t="shared" si="8"/>
        <v>0</v>
      </c>
      <c r="BD40" s="12">
        <f t="shared" si="8"/>
        <v>0</v>
      </c>
      <c r="BF40" s="12">
        <f t="shared" si="8"/>
        <v>0</v>
      </c>
      <c r="BH40" s="14">
        <f t="shared" si="8"/>
        <v>2.412530684374642</v>
      </c>
      <c r="BJ40" s="12">
        <f t="shared" si="26"/>
        <v>0</v>
      </c>
      <c r="BL40" s="12">
        <f t="shared" si="9"/>
        <v>0</v>
      </c>
      <c r="BN40" s="12">
        <f t="shared" si="10"/>
        <v>0</v>
      </c>
      <c r="BP40" s="15">
        <f t="shared" si="11"/>
        <v>0</v>
      </c>
      <c r="BR40" s="12">
        <f t="shared" si="12"/>
        <v>0</v>
      </c>
      <c r="BT40" s="12">
        <f t="shared" si="13"/>
        <v>0</v>
      </c>
      <c r="BV40" s="12">
        <f t="shared" si="14"/>
        <v>0</v>
      </c>
      <c r="BX40" s="12">
        <f t="shared" si="15"/>
        <v>1.206265342187321</v>
      </c>
      <c r="BZ40" s="12">
        <f t="shared" si="16"/>
        <v>0</v>
      </c>
      <c r="CB40" s="12">
        <f t="shared" si="17"/>
        <v>0</v>
      </c>
      <c r="CD40" s="15">
        <f t="shared" si="18"/>
        <v>3.618796026561963</v>
      </c>
      <c r="CF40" s="12">
        <f t="shared" si="19"/>
        <v>0</v>
      </c>
      <c r="CH40" s="14">
        <f t="shared" si="20"/>
        <v>3.618796026561963</v>
      </c>
      <c r="CJ40" s="12">
        <f t="shared" si="21"/>
        <v>12.06265342187321</v>
      </c>
      <c r="CL40" s="12">
        <f t="shared" si="22"/>
        <v>2.412530684374642</v>
      </c>
      <c r="CN40" s="14">
        <f t="shared" si="23"/>
        <v>14.475184106247852</v>
      </c>
      <c r="CO40" s="17">
        <f t="shared" si="24"/>
        <v>18.093980132809815</v>
      </c>
    </row>
    <row r="41" spans="2:93" ht="15.75">
      <c r="B41" s="3" t="s">
        <v>43</v>
      </c>
      <c r="C41" s="3">
        <v>5</v>
      </c>
      <c r="D41" s="3">
        <f>34+22+14</f>
        <v>70</v>
      </c>
      <c r="G41" s="3">
        <v>3</v>
      </c>
      <c r="H41" s="3">
        <v>7</v>
      </c>
      <c r="I41" s="3">
        <v>1</v>
      </c>
      <c r="J41" s="3">
        <v>8</v>
      </c>
      <c r="M41" s="5">
        <f t="shared" si="27"/>
        <v>9</v>
      </c>
      <c r="N41" s="5">
        <f t="shared" si="27"/>
        <v>85</v>
      </c>
      <c r="O41">
        <v>1</v>
      </c>
      <c r="P41">
        <v>10</v>
      </c>
      <c r="U41" s="5">
        <f aca="true" t="shared" si="28" ref="U41:V43">+O41+Q41+S41</f>
        <v>1</v>
      </c>
      <c r="V41" s="5">
        <f t="shared" si="28"/>
        <v>10</v>
      </c>
      <c r="AI41" s="5">
        <f t="shared" si="2"/>
        <v>10</v>
      </c>
      <c r="AJ41" s="5">
        <f t="shared" si="3"/>
        <v>95</v>
      </c>
      <c r="AM41" s="5">
        <f t="shared" si="4"/>
        <v>10</v>
      </c>
      <c r="AN41" s="5">
        <f t="shared" si="5"/>
        <v>95</v>
      </c>
      <c r="AO41">
        <v>7</v>
      </c>
      <c r="AP41">
        <f>16+24+16</f>
        <v>56</v>
      </c>
      <c r="AS41">
        <f t="shared" si="6"/>
        <v>7</v>
      </c>
      <c r="AT41">
        <f t="shared" si="7"/>
        <v>56</v>
      </c>
      <c r="AU41" s="2" t="s">
        <v>43</v>
      </c>
      <c r="AV41" s="8">
        <v>201431</v>
      </c>
      <c r="AX41" s="12">
        <f t="shared" si="8"/>
        <v>34.75135406168862</v>
      </c>
      <c r="AZ41" s="12">
        <f t="shared" si="8"/>
        <v>0</v>
      </c>
      <c r="BB41" s="12">
        <f t="shared" si="8"/>
        <v>3.475135406168862</v>
      </c>
      <c r="BD41" s="12">
        <f t="shared" si="8"/>
        <v>3.971583321335842</v>
      </c>
      <c r="BF41" s="12">
        <f t="shared" si="8"/>
        <v>0</v>
      </c>
      <c r="BH41" s="14">
        <f t="shared" si="8"/>
        <v>42.19807278919332</v>
      </c>
      <c r="BJ41" s="12">
        <f t="shared" si="26"/>
        <v>4.964479151669803</v>
      </c>
      <c r="BL41" s="12">
        <f t="shared" si="9"/>
        <v>0</v>
      </c>
      <c r="BN41" s="12">
        <f t="shared" si="10"/>
        <v>0</v>
      </c>
      <c r="BP41" s="15">
        <f t="shared" si="11"/>
        <v>4.964479151669803</v>
      </c>
      <c r="BR41" s="12">
        <f t="shared" si="12"/>
        <v>0</v>
      </c>
      <c r="BT41" s="12">
        <f t="shared" si="13"/>
        <v>0</v>
      </c>
      <c r="BV41" s="12">
        <f t="shared" si="14"/>
        <v>0</v>
      </c>
      <c r="BX41" s="12">
        <f t="shared" si="15"/>
        <v>0</v>
      </c>
      <c r="BZ41" s="12">
        <f t="shared" si="16"/>
        <v>0</v>
      </c>
      <c r="CB41" s="12">
        <f t="shared" si="17"/>
        <v>0</v>
      </c>
      <c r="CD41" s="15">
        <f t="shared" si="18"/>
        <v>47.162551940863125</v>
      </c>
      <c r="CF41" s="12">
        <f t="shared" si="19"/>
        <v>0</v>
      </c>
      <c r="CH41" s="14">
        <f t="shared" si="20"/>
        <v>47.162551940863125</v>
      </c>
      <c r="CJ41" s="12">
        <f t="shared" si="21"/>
        <v>27.801083249350896</v>
      </c>
      <c r="CL41" s="12">
        <f t="shared" si="22"/>
        <v>0</v>
      </c>
      <c r="CN41" s="14">
        <f t="shared" si="23"/>
        <v>27.801083249350896</v>
      </c>
      <c r="CO41" s="17">
        <f t="shared" si="24"/>
        <v>74.96363519021402</v>
      </c>
    </row>
    <row r="42" spans="2:93" ht="15.75">
      <c r="B42" s="3" t="s">
        <v>44</v>
      </c>
      <c r="C42" s="3">
        <v>2</v>
      </c>
      <c r="D42" s="3">
        <v>56</v>
      </c>
      <c r="E42" s="3">
        <v>7</v>
      </c>
      <c r="F42" s="3">
        <v>43</v>
      </c>
      <c r="G42" s="3">
        <v>1</v>
      </c>
      <c r="H42" s="3">
        <v>8</v>
      </c>
      <c r="M42" s="5">
        <f t="shared" si="27"/>
        <v>10</v>
      </c>
      <c r="N42" s="5">
        <f t="shared" si="27"/>
        <v>107</v>
      </c>
      <c r="O42">
        <v>1</v>
      </c>
      <c r="P42">
        <v>8</v>
      </c>
      <c r="U42" s="5">
        <f t="shared" si="28"/>
        <v>1</v>
      </c>
      <c r="V42" s="5">
        <f t="shared" si="28"/>
        <v>8</v>
      </c>
      <c r="AI42" s="5">
        <f t="shared" si="2"/>
        <v>11</v>
      </c>
      <c r="AJ42" s="5">
        <f t="shared" si="3"/>
        <v>115</v>
      </c>
      <c r="AM42" s="5">
        <f t="shared" si="4"/>
        <v>11</v>
      </c>
      <c r="AN42" s="5">
        <f t="shared" si="5"/>
        <v>115</v>
      </c>
      <c r="AO42">
        <v>5</v>
      </c>
      <c r="AP42">
        <v>39</v>
      </c>
      <c r="AS42">
        <f t="shared" si="6"/>
        <v>5</v>
      </c>
      <c r="AT42">
        <f t="shared" si="7"/>
        <v>39</v>
      </c>
      <c r="AU42" s="2" t="s">
        <v>44</v>
      </c>
      <c r="AV42" s="8">
        <v>333237</v>
      </c>
      <c r="AX42" s="12">
        <f t="shared" si="8"/>
        <v>16.804856603558427</v>
      </c>
      <c r="AZ42" s="12">
        <f t="shared" si="8"/>
        <v>12.903729177732364</v>
      </c>
      <c r="BB42" s="12">
        <f t="shared" si="8"/>
        <v>2.4006938005083467</v>
      </c>
      <c r="BD42" s="12">
        <f t="shared" si="8"/>
        <v>0</v>
      </c>
      <c r="BF42" s="12">
        <f t="shared" si="8"/>
        <v>0</v>
      </c>
      <c r="BH42" s="14">
        <f t="shared" si="8"/>
        <v>32.10927958179914</v>
      </c>
      <c r="BJ42" s="12">
        <f t="shared" si="26"/>
        <v>2.4006938005083467</v>
      </c>
      <c r="BL42" s="12">
        <f t="shared" si="9"/>
        <v>0</v>
      </c>
      <c r="BN42" s="12">
        <f t="shared" si="10"/>
        <v>0</v>
      </c>
      <c r="BP42" s="15">
        <f t="shared" si="11"/>
        <v>2.4006938005083467</v>
      </c>
      <c r="BR42" s="12">
        <f t="shared" si="12"/>
        <v>0</v>
      </c>
      <c r="BT42" s="12">
        <f t="shared" si="13"/>
        <v>0</v>
      </c>
      <c r="BV42" s="12">
        <f t="shared" si="14"/>
        <v>0</v>
      </c>
      <c r="BX42" s="12">
        <f t="shared" si="15"/>
        <v>0</v>
      </c>
      <c r="BZ42" s="12">
        <f t="shared" si="16"/>
        <v>0</v>
      </c>
      <c r="CB42" s="12">
        <f t="shared" si="17"/>
        <v>0</v>
      </c>
      <c r="CD42" s="15">
        <f t="shared" si="18"/>
        <v>34.509973382307486</v>
      </c>
      <c r="CF42" s="12">
        <f t="shared" si="19"/>
        <v>0</v>
      </c>
      <c r="CH42" s="14">
        <f t="shared" si="20"/>
        <v>34.509973382307486</v>
      </c>
      <c r="CJ42" s="12">
        <f t="shared" si="21"/>
        <v>11.703382277478191</v>
      </c>
      <c r="CL42" s="12">
        <f t="shared" si="22"/>
        <v>0</v>
      </c>
      <c r="CN42" s="14">
        <f t="shared" si="23"/>
        <v>11.703382277478191</v>
      </c>
      <c r="CO42" s="17">
        <f t="shared" si="24"/>
        <v>46.21335565978568</v>
      </c>
    </row>
    <row r="43" spans="2:93" ht="15.75">
      <c r="B43" s="3" t="s">
        <v>45</v>
      </c>
      <c r="C43" s="3">
        <v>1</v>
      </c>
      <c r="D43" s="3">
        <v>16</v>
      </c>
      <c r="M43" s="5">
        <f t="shared" si="27"/>
        <v>1</v>
      </c>
      <c r="N43" s="5">
        <f t="shared" si="27"/>
        <v>16</v>
      </c>
      <c r="Q43">
        <v>5</v>
      </c>
      <c r="R43">
        <v>20</v>
      </c>
      <c r="U43" s="5">
        <f t="shared" si="28"/>
        <v>5</v>
      </c>
      <c r="V43" s="5">
        <f t="shared" si="28"/>
        <v>20</v>
      </c>
      <c r="AA43">
        <v>3</v>
      </c>
      <c r="AB43">
        <v>76</v>
      </c>
      <c r="AI43" s="5">
        <f t="shared" si="2"/>
        <v>9</v>
      </c>
      <c r="AJ43" s="5">
        <f t="shared" si="3"/>
        <v>112</v>
      </c>
      <c r="AM43" s="5">
        <f t="shared" si="4"/>
        <v>9</v>
      </c>
      <c r="AN43" s="5">
        <f t="shared" si="5"/>
        <v>112</v>
      </c>
      <c r="AU43" s="2" t="s">
        <v>45</v>
      </c>
      <c r="AV43" s="8">
        <v>292771</v>
      </c>
      <c r="AX43" s="12">
        <f t="shared" si="8"/>
        <v>5.465022150417903</v>
      </c>
      <c r="AZ43" s="12">
        <f t="shared" si="8"/>
        <v>0</v>
      </c>
      <c r="BB43" s="12">
        <f t="shared" si="8"/>
        <v>0</v>
      </c>
      <c r="BD43" s="12">
        <f t="shared" si="8"/>
        <v>0</v>
      </c>
      <c r="BF43" s="12">
        <f t="shared" si="8"/>
        <v>0</v>
      </c>
      <c r="BH43" s="14">
        <f t="shared" si="8"/>
        <v>5.465022150417903</v>
      </c>
      <c r="BJ43" s="12">
        <f t="shared" si="26"/>
        <v>0</v>
      </c>
      <c r="BL43" s="12">
        <f t="shared" si="9"/>
        <v>6.831277688022379</v>
      </c>
      <c r="BN43" s="12">
        <f t="shared" si="10"/>
        <v>0</v>
      </c>
      <c r="BP43" s="15">
        <f t="shared" si="11"/>
        <v>6.831277688022379</v>
      </c>
      <c r="BR43" s="12">
        <f t="shared" si="12"/>
        <v>0</v>
      </c>
      <c r="BT43" s="12">
        <f t="shared" si="13"/>
        <v>0</v>
      </c>
      <c r="BV43" s="12">
        <f t="shared" si="14"/>
        <v>25.95885521448504</v>
      </c>
      <c r="BX43" s="12">
        <f t="shared" si="15"/>
        <v>0</v>
      </c>
      <c r="BZ43" s="12">
        <f t="shared" si="16"/>
        <v>0</v>
      </c>
      <c r="CB43" s="12">
        <f t="shared" si="17"/>
        <v>0</v>
      </c>
      <c r="CD43" s="15">
        <f t="shared" si="18"/>
        <v>38.255155052925325</v>
      </c>
      <c r="CF43" s="12">
        <f t="shared" si="19"/>
        <v>0</v>
      </c>
      <c r="CH43" s="14">
        <f t="shared" si="20"/>
        <v>38.255155052925325</v>
      </c>
      <c r="CJ43" s="12">
        <f t="shared" si="21"/>
        <v>0</v>
      </c>
      <c r="CL43" s="12">
        <f t="shared" si="22"/>
        <v>0</v>
      </c>
      <c r="CN43" s="14">
        <f t="shared" si="23"/>
        <v>0</v>
      </c>
      <c r="CO43" s="17">
        <f t="shared" si="24"/>
        <v>38.255155052925325</v>
      </c>
    </row>
    <row r="44" spans="2:93" ht="15.75">
      <c r="B44" s="3" t="s">
        <v>66</v>
      </c>
      <c r="M44" s="5"/>
      <c r="N44" s="5"/>
      <c r="AA44">
        <v>3</v>
      </c>
      <c r="AB44">
        <v>62</v>
      </c>
      <c r="AI44" s="5">
        <f t="shared" si="2"/>
        <v>3</v>
      </c>
      <c r="AJ44" s="5">
        <f t="shared" si="3"/>
        <v>62</v>
      </c>
      <c r="AM44" s="5">
        <f t="shared" si="4"/>
        <v>3</v>
      </c>
      <c r="AN44" s="5">
        <f t="shared" si="5"/>
        <v>62</v>
      </c>
      <c r="AU44" s="2" t="s">
        <v>66</v>
      </c>
      <c r="AV44" s="8">
        <v>101958</v>
      </c>
      <c r="AX44" s="12">
        <f t="shared" si="8"/>
        <v>0</v>
      </c>
      <c r="AZ44" s="12">
        <f t="shared" si="8"/>
        <v>0</v>
      </c>
      <c r="BB44" s="12">
        <f t="shared" si="8"/>
        <v>0</v>
      </c>
      <c r="BD44" s="12">
        <f t="shared" si="8"/>
        <v>0</v>
      </c>
      <c r="BF44" s="12">
        <f t="shared" si="8"/>
        <v>0</v>
      </c>
      <c r="BH44" s="14">
        <f t="shared" si="8"/>
        <v>0</v>
      </c>
      <c r="BJ44" s="12">
        <f t="shared" si="26"/>
        <v>0</v>
      </c>
      <c r="BL44" s="12">
        <f t="shared" si="9"/>
        <v>0</v>
      </c>
      <c r="BN44" s="12">
        <f t="shared" si="10"/>
        <v>0</v>
      </c>
      <c r="BP44" s="15">
        <f t="shared" si="11"/>
        <v>0</v>
      </c>
      <c r="BR44" s="12">
        <f t="shared" si="12"/>
        <v>0</v>
      </c>
      <c r="BT44" s="12">
        <f t="shared" si="13"/>
        <v>0</v>
      </c>
      <c r="BV44" s="12">
        <f t="shared" si="14"/>
        <v>60.80935287078994</v>
      </c>
      <c r="BX44" s="12">
        <f t="shared" si="15"/>
        <v>0</v>
      </c>
      <c r="BZ44" s="12">
        <f t="shared" si="16"/>
        <v>0</v>
      </c>
      <c r="CB44" s="12">
        <f t="shared" si="17"/>
        <v>0</v>
      </c>
      <c r="CD44" s="15">
        <f t="shared" si="18"/>
        <v>60.80935287078994</v>
      </c>
      <c r="CF44" s="12">
        <f t="shared" si="19"/>
        <v>0</v>
      </c>
      <c r="CH44" s="14">
        <f t="shared" si="20"/>
        <v>60.80935287078994</v>
      </c>
      <c r="CJ44" s="12">
        <f t="shared" si="21"/>
        <v>0</v>
      </c>
      <c r="CL44" s="12">
        <f t="shared" si="22"/>
        <v>0</v>
      </c>
      <c r="CN44" s="14">
        <f t="shared" si="23"/>
        <v>0</v>
      </c>
      <c r="CO44" s="17">
        <f t="shared" si="24"/>
        <v>60.80935287078994</v>
      </c>
    </row>
    <row r="45" spans="1:93" s="5" customFormat="1" ht="15.75">
      <c r="A45" s="19" t="s">
        <v>116</v>
      </c>
      <c r="B45" s="5" t="s">
        <v>46</v>
      </c>
      <c r="C45" s="5">
        <f>SUM(C5:C44)</f>
        <v>133</v>
      </c>
      <c r="D45" s="5">
        <f aca="true" t="shared" si="29" ref="D45:AJ45">SUM(D5:D44)</f>
        <v>2840</v>
      </c>
      <c r="E45" s="5">
        <f t="shared" si="29"/>
        <v>111</v>
      </c>
      <c r="F45" s="5">
        <f t="shared" si="29"/>
        <v>855</v>
      </c>
      <c r="G45" s="5">
        <f t="shared" si="29"/>
        <v>38</v>
      </c>
      <c r="H45" s="5">
        <f t="shared" si="29"/>
        <v>297</v>
      </c>
      <c r="I45" s="5">
        <f t="shared" si="29"/>
        <v>6</v>
      </c>
      <c r="J45" s="5">
        <f t="shared" si="29"/>
        <v>63</v>
      </c>
      <c r="K45" s="5">
        <f t="shared" si="29"/>
        <v>4</v>
      </c>
      <c r="L45" s="5">
        <f t="shared" si="29"/>
        <v>36</v>
      </c>
      <c r="M45" s="5">
        <f t="shared" si="29"/>
        <v>292</v>
      </c>
      <c r="N45" s="5">
        <f t="shared" si="29"/>
        <v>4091</v>
      </c>
      <c r="O45" s="5">
        <f t="shared" si="29"/>
        <v>15</v>
      </c>
      <c r="P45" s="5">
        <f t="shared" si="29"/>
        <v>349</v>
      </c>
      <c r="Q45" s="5">
        <f t="shared" si="29"/>
        <v>6</v>
      </c>
      <c r="R45" s="5">
        <f t="shared" si="29"/>
        <v>44</v>
      </c>
      <c r="S45" s="5">
        <f t="shared" si="29"/>
        <v>9</v>
      </c>
      <c r="T45" s="5">
        <f t="shared" si="29"/>
        <v>140</v>
      </c>
      <c r="U45" s="5">
        <f t="shared" si="29"/>
        <v>30</v>
      </c>
      <c r="V45" s="5">
        <f t="shared" si="29"/>
        <v>533</v>
      </c>
      <c r="W45" s="5">
        <f t="shared" si="29"/>
        <v>2</v>
      </c>
      <c r="X45" s="5">
        <f t="shared" si="29"/>
        <v>10</v>
      </c>
      <c r="Y45" s="5">
        <f t="shared" si="29"/>
        <v>16</v>
      </c>
      <c r="Z45" s="5">
        <f t="shared" si="29"/>
        <v>192</v>
      </c>
      <c r="AA45" s="5">
        <f t="shared" si="29"/>
        <v>64</v>
      </c>
      <c r="AB45" s="5">
        <f t="shared" si="29"/>
        <v>2100</v>
      </c>
      <c r="AC45" s="5">
        <f t="shared" si="29"/>
        <v>2</v>
      </c>
      <c r="AD45" s="5">
        <f t="shared" si="29"/>
        <v>12</v>
      </c>
      <c r="AE45" s="5">
        <f t="shared" si="29"/>
        <v>21</v>
      </c>
      <c r="AF45" s="5">
        <f t="shared" si="29"/>
        <v>208</v>
      </c>
      <c r="AG45" s="5">
        <f t="shared" si="29"/>
        <v>6</v>
      </c>
      <c r="AH45" s="5">
        <f t="shared" si="29"/>
        <v>90</v>
      </c>
      <c r="AI45" s="5">
        <f t="shared" si="29"/>
        <v>433</v>
      </c>
      <c r="AJ45" s="5">
        <f t="shared" si="29"/>
        <v>7236</v>
      </c>
      <c r="AK45" s="5">
        <f>SUM(AK5:AK44)</f>
        <v>26</v>
      </c>
      <c r="AL45" s="5">
        <f>SUM(AL5:AL44)</f>
        <v>454</v>
      </c>
      <c r="AM45" s="5">
        <f t="shared" si="4"/>
        <v>459</v>
      </c>
      <c r="AN45" s="5">
        <f t="shared" si="5"/>
        <v>7690</v>
      </c>
      <c r="AO45" s="5">
        <f aca="true" t="shared" si="30" ref="AO45:AV45">SUM(AO5:AO44)</f>
        <v>164</v>
      </c>
      <c r="AP45" s="5">
        <f t="shared" si="30"/>
        <v>1259</v>
      </c>
      <c r="AQ45" s="5">
        <f t="shared" si="30"/>
        <v>31</v>
      </c>
      <c r="AR45" s="5">
        <f t="shared" si="30"/>
        <v>344</v>
      </c>
      <c r="AS45" s="5">
        <f t="shared" si="30"/>
        <v>195</v>
      </c>
      <c r="AT45" s="5">
        <f t="shared" si="30"/>
        <v>1603</v>
      </c>
      <c r="AV45" s="5">
        <f t="shared" si="30"/>
        <v>9922685</v>
      </c>
      <c r="BO45" s="3"/>
      <c r="BP45" s="3"/>
      <c r="CC45" s="3"/>
      <c r="CD45" s="3"/>
      <c r="CO45" s="16"/>
    </row>
    <row r="47" spans="1:93" ht="15.75">
      <c r="A47" s="18" t="s">
        <v>110</v>
      </c>
      <c r="B47" s="3" t="s">
        <v>49</v>
      </c>
      <c r="C47" s="3">
        <v>2</v>
      </c>
      <c r="D47" s="3">
        <v>76</v>
      </c>
      <c r="M47" s="5">
        <f aca="true" t="shared" si="31" ref="M47:M52">+C47+E47+G47+I47+K47</f>
        <v>2</v>
      </c>
      <c r="N47" s="5">
        <f aca="true" t="shared" si="32" ref="N47:N52">+D47+F47+H47+J47+L47</f>
        <v>76</v>
      </c>
      <c r="O47">
        <v>3</v>
      </c>
      <c r="P47">
        <v>60</v>
      </c>
      <c r="Q47">
        <v>1</v>
      </c>
      <c r="R47">
        <v>40</v>
      </c>
      <c r="U47" s="5">
        <f>+O47+Q47+S47</f>
        <v>4</v>
      </c>
      <c r="V47" s="5">
        <f>+P47+R47+T47</f>
        <v>100</v>
      </c>
      <c r="Y47">
        <v>1</v>
      </c>
      <c r="Z47">
        <v>18</v>
      </c>
      <c r="AE47">
        <v>1</v>
      </c>
      <c r="AF47">
        <v>12</v>
      </c>
      <c r="AI47" s="5">
        <f aca="true" t="shared" si="33" ref="AI47:AJ52">+M47+U47+W47+Y47+AA47+AC47+AE47+AG47</f>
        <v>8</v>
      </c>
      <c r="AJ47" s="5">
        <f t="shared" si="33"/>
        <v>206</v>
      </c>
      <c r="AM47" s="5">
        <f t="shared" si="4"/>
        <v>8</v>
      </c>
      <c r="AN47" s="5">
        <f t="shared" si="5"/>
        <v>206</v>
      </c>
      <c r="AU47" s="2" t="s">
        <v>49</v>
      </c>
      <c r="AV47" s="8">
        <v>97228</v>
      </c>
      <c r="AW47" s="8"/>
      <c r="AX47" s="12">
        <f aca="true" t="shared" si="34" ref="AX47:CN53">+D47/$AV47*100000</f>
        <v>78.16678323116797</v>
      </c>
      <c r="AZ47" s="12">
        <f t="shared" si="34"/>
        <v>0</v>
      </c>
      <c r="BB47" s="12">
        <f t="shared" si="34"/>
        <v>0</v>
      </c>
      <c r="BD47" s="12">
        <f t="shared" si="34"/>
        <v>0</v>
      </c>
      <c r="BF47" s="12">
        <f t="shared" si="34"/>
        <v>0</v>
      </c>
      <c r="BH47" s="14">
        <f t="shared" si="34"/>
        <v>78.16678323116797</v>
      </c>
      <c r="BJ47" s="12">
        <f t="shared" si="34"/>
        <v>61.71061834039577</v>
      </c>
      <c r="BL47" s="12">
        <f t="shared" si="34"/>
        <v>41.140412226930515</v>
      </c>
      <c r="BN47" s="12">
        <f t="shared" si="34"/>
        <v>0</v>
      </c>
      <c r="BP47" s="15">
        <f t="shared" si="34"/>
        <v>102.85103056732628</v>
      </c>
      <c r="BR47" s="12">
        <f t="shared" si="34"/>
        <v>0</v>
      </c>
      <c r="BT47" s="12">
        <f t="shared" si="34"/>
        <v>18.51318550211873</v>
      </c>
      <c r="BV47" s="12">
        <f t="shared" si="34"/>
        <v>0</v>
      </c>
      <c r="BX47" s="12">
        <f t="shared" si="34"/>
        <v>0</v>
      </c>
      <c r="BZ47" s="12">
        <f t="shared" si="34"/>
        <v>12.342123668079156</v>
      </c>
      <c r="CB47" s="12">
        <f t="shared" si="34"/>
        <v>0</v>
      </c>
      <c r="CD47" s="15">
        <f t="shared" si="34"/>
        <v>211.87312296869214</v>
      </c>
      <c r="CF47" s="12">
        <f t="shared" si="34"/>
        <v>0</v>
      </c>
      <c r="CH47" s="14">
        <f t="shared" si="34"/>
        <v>211.87312296869214</v>
      </c>
      <c r="CJ47" s="12">
        <f t="shared" si="34"/>
        <v>0</v>
      </c>
      <c r="CL47" s="12">
        <f t="shared" si="34"/>
        <v>0</v>
      </c>
      <c r="CN47" s="14">
        <f t="shared" si="34"/>
        <v>0</v>
      </c>
      <c r="CO47" s="17">
        <f aca="true" t="shared" si="35" ref="CO47:CO53">+CH47+CN47</f>
        <v>211.87312296869214</v>
      </c>
    </row>
    <row r="48" spans="1:93" ht="15.75">
      <c r="A48" s="18" t="s">
        <v>111</v>
      </c>
      <c r="B48" s="3" t="s">
        <v>50</v>
      </c>
      <c r="C48" s="3">
        <v>1</v>
      </c>
      <c r="D48" s="3">
        <v>50</v>
      </c>
      <c r="M48" s="5">
        <f t="shared" si="31"/>
        <v>1</v>
      </c>
      <c r="N48" s="5">
        <f t="shared" si="32"/>
        <v>50</v>
      </c>
      <c r="O48">
        <v>2</v>
      </c>
      <c r="P48">
        <v>20</v>
      </c>
      <c r="U48" s="5">
        <f>+O48+Q48+S48</f>
        <v>2</v>
      </c>
      <c r="V48" s="5">
        <f>+P48+R48+T48</f>
        <v>20</v>
      </c>
      <c r="AI48" s="5">
        <f t="shared" si="33"/>
        <v>3</v>
      </c>
      <c r="AJ48" s="5">
        <f t="shared" si="33"/>
        <v>70</v>
      </c>
      <c r="AM48" s="5">
        <f t="shared" si="4"/>
        <v>3</v>
      </c>
      <c r="AN48" s="5">
        <f t="shared" si="5"/>
        <v>70</v>
      </c>
      <c r="AO48">
        <v>3</v>
      </c>
      <c r="AP48">
        <v>22</v>
      </c>
      <c r="AU48" s="2" t="s">
        <v>50</v>
      </c>
      <c r="AV48" s="8">
        <v>120352</v>
      </c>
      <c r="AX48" s="12">
        <f t="shared" si="34"/>
        <v>41.54480191438447</v>
      </c>
      <c r="AZ48" s="12">
        <f t="shared" si="34"/>
        <v>0</v>
      </c>
      <c r="BB48" s="12">
        <f t="shared" si="34"/>
        <v>0</v>
      </c>
      <c r="BD48" s="12">
        <f t="shared" si="34"/>
        <v>0</v>
      </c>
      <c r="BF48" s="12">
        <f t="shared" si="34"/>
        <v>0</v>
      </c>
      <c r="BH48" s="14">
        <f t="shared" si="34"/>
        <v>41.54480191438447</v>
      </c>
      <c r="BJ48" s="12">
        <f t="shared" si="34"/>
        <v>16.617920765753787</v>
      </c>
      <c r="BL48" s="12">
        <f t="shared" si="34"/>
        <v>0</v>
      </c>
      <c r="BN48" s="12">
        <f t="shared" si="34"/>
        <v>0</v>
      </c>
      <c r="BP48" s="15">
        <f t="shared" si="34"/>
        <v>16.617920765753787</v>
      </c>
      <c r="BR48" s="12">
        <f t="shared" si="34"/>
        <v>0</v>
      </c>
      <c r="BT48" s="12">
        <f t="shared" si="34"/>
        <v>0</v>
      </c>
      <c r="BV48" s="12">
        <f t="shared" si="34"/>
        <v>0</v>
      </c>
      <c r="BX48" s="12">
        <f t="shared" si="34"/>
        <v>0</v>
      </c>
      <c r="BZ48" s="12">
        <f t="shared" si="34"/>
        <v>0</v>
      </c>
      <c r="CB48" s="12">
        <f t="shared" si="34"/>
        <v>0</v>
      </c>
      <c r="CD48" s="15">
        <f t="shared" si="34"/>
        <v>58.16272268013826</v>
      </c>
      <c r="CF48" s="12">
        <f t="shared" si="34"/>
        <v>0</v>
      </c>
      <c r="CH48" s="14">
        <f t="shared" si="34"/>
        <v>58.16272268013826</v>
      </c>
      <c r="CJ48" s="12">
        <f t="shared" si="34"/>
        <v>18.279712842329168</v>
      </c>
      <c r="CL48" s="12">
        <f t="shared" si="34"/>
        <v>0</v>
      </c>
      <c r="CN48" s="14">
        <f t="shared" si="34"/>
        <v>0</v>
      </c>
      <c r="CO48" s="17">
        <f t="shared" si="35"/>
        <v>58.16272268013826</v>
      </c>
    </row>
    <row r="49" spans="1:93" ht="15.75">
      <c r="A49" s="18" t="s">
        <v>109</v>
      </c>
      <c r="B49" s="3" t="s">
        <v>53</v>
      </c>
      <c r="C49" s="3">
        <v>1</v>
      </c>
      <c r="D49" s="3">
        <v>60</v>
      </c>
      <c r="M49" s="5">
        <f t="shared" si="31"/>
        <v>1</v>
      </c>
      <c r="N49" s="5">
        <f t="shared" si="32"/>
        <v>60</v>
      </c>
      <c r="AA49">
        <v>1</v>
      </c>
      <c r="AB49">
        <v>25</v>
      </c>
      <c r="AI49" s="5">
        <f t="shared" si="33"/>
        <v>2</v>
      </c>
      <c r="AJ49" s="5">
        <f t="shared" si="33"/>
        <v>85</v>
      </c>
      <c r="AM49" s="5">
        <f t="shared" si="4"/>
        <v>2</v>
      </c>
      <c r="AN49" s="5">
        <f t="shared" si="5"/>
        <v>85</v>
      </c>
      <c r="AU49" s="2" t="s">
        <v>53</v>
      </c>
      <c r="AV49" s="8">
        <v>261124</v>
      </c>
      <c r="AX49" s="12">
        <f t="shared" si="34"/>
        <v>22.977589191342044</v>
      </c>
      <c r="AZ49" s="12">
        <f t="shared" si="34"/>
        <v>0</v>
      </c>
      <c r="BB49" s="12">
        <f t="shared" si="34"/>
        <v>0</v>
      </c>
      <c r="BD49" s="12">
        <f t="shared" si="34"/>
        <v>0</v>
      </c>
      <c r="BF49" s="12">
        <f t="shared" si="34"/>
        <v>0</v>
      </c>
      <c r="BH49" s="14">
        <f t="shared" si="34"/>
        <v>22.977589191342044</v>
      </c>
      <c r="BJ49" s="12">
        <f t="shared" si="34"/>
        <v>0</v>
      </c>
      <c r="BL49" s="12">
        <f t="shared" si="34"/>
        <v>0</v>
      </c>
      <c r="BN49" s="12">
        <f t="shared" si="34"/>
        <v>0</v>
      </c>
      <c r="BP49" s="15">
        <f t="shared" si="34"/>
        <v>0</v>
      </c>
      <c r="BR49" s="12">
        <f t="shared" si="34"/>
        <v>0</v>
      </c>
      <c r="BT49" s="12">
        <f t="shared" si="34"/>
        <v>0</v>
      </c>
      <c r="BV49" s="12">
        <f t="shared" si="34"/>
        <v>9.573995496392518</v>
      </c>
      <c r="BX49" s="12">
        <f t="shared" si="34"/>
        <v>0</v>
      </c>
      <c r="BZ49" s="12">
        <f t="shared" si="34"/>
        <v>0</v>
      </c>
      <c r="CB49" s="12">
        <f t="shared" si="34"/>
        <v>0</v>
      </c>
      <c r="CD49" s="15">
        <f t="shared" si="34"/>
        <v>32.55158468773456</v>
      </c>
      <c r="CF49" s="12">
        <f t="shared" si="34"/>
        <v>0</v>
      </c>
      <c r="CH49" s="14">
        <f t="shared" si="34"/>
        <v>32.55158468773456</v>
      </c>
      <c r="CJ49" s="12">
        <f t="shared" si="34"/>
        <v>0</v>
      </c>
      <c r="CL49" s="12">
        <f t="shared" si="34"/>
        <v>0</v>
      </c>
      <c r="CN49" s="14">
        <f t="shared" si="34"/>
        <v>0</v>
      </c>
      <c r="CO49" s="17">
        <f t="shared" si="35"/>
        <v>32.55158468773456</v>
      </c>
    </row>
    <row r="50" spans="1:93" ht="15.75">
      <c r="A50" s="18" t="s">
        <v>114</v>
      </c>
      <c r="B50" s="3" t="s">
        <v>54</v>
      </c>
      <c r="C50" s="3">
        <v>1</v>
      </c>
      <c r="D50" s="3">
        <v>12</v>
      </c>
      <c r="M50" s="5">
        <f t="shared" si="31"/>
        <v>1</v>
      </c>
      <c r="N50" s="5">
        <f t="shared" si="32"/>
        <v>12</v>
      </c>
      <c r="AI50" s="5">
        <f t="shared" si="33"/>
        <v>1</v>
      </c>
      <c r="AJ50" s="5">
        <f t="shared" si="33"/>
        <v>12</v>
      </c>
      <c r="AM50" s="5">
        <f t="shared" si="4"/>
        <v>1</v>
      </c>
      <c r="AN50" s="5">
        <f t="shared" si="5"/>
        <v>12</v>
      </c>
      <c r="AU50" s="2" t="s">
        <v>54</v>
      </c>
      <c r="AV50" s="8">
        <v>87752</v>
      </c>
      <c r="AX50" s="12">
        <f t="shared" si="34"/>
        <v>13.674901996535693</v>
      </c>
      <c r="AZ50" s="12">
        <f t="shared" si="34"/>
        <v>0</v>
      </c>
      <c r="BB50" s="12">
        <f t="shared" si="34"/>
        <v>0</v>
      </c>
      <c r="BD50" s="12">
        <f t="shared" si="34"/>
        <v>0</v>
      </c>
      <c r="BF50" s="12">
        <f t="shared" si="34"/>
        <v>0</v>
      </c>
      <c r="BH50" s="14">
        <f t="shared" si="34"/>
        <v>13.674901996535693</v>
      </c>
      <c r="BJ50" s="12">
        <f t="shared" si="34"/>
        <v>0</v>
      </c>
      <c r="BL50" s="12">
        <f t="shared" si="34"/>
        <v>0</v>
      </c>
      <c r="BN50" s="12">
        <f t="shared" si="34"/>
        <v>0</v>
      </c>
      <c r="BP50" s="15">
        <f t="shared" si="34"/>
        <v>0</v>
      </c>
      <c r="BR50" s="12">
        <f t="shared" si="34"/>
        <v>0</v>
      </c>
      <c r="BT50" s="12">
        <f t="shared" si="34"/>
        <v>0</v>
      </c>
      <c r="BV50" s="12">
        <f t="shared" si="34"/>
        <v>0</v>
      </c>
      <c r="BX50" s="12">
        <f t="shared" si="34"/>
        <v>0</v>
      </c>
      <c r="BZ50" s="12">
        <f t="shared" si="34"/>
        <v>0</v>
      </c>
      <c r="CB50" s="12">
        <f t="shared" si="34"/>
        <v>0</v>
      </c>
      <c r="CD50" s="15">
        <f t="shared" si="34"/>
        <v>13.674901996535693</v>
      </c>
      <c r="CF50" s="12">
        <f t="shared" si="34"/>
        <v>0</v>
      </c>
      <c r="CH50" s="14">
        <f t="shared" si="34"/>
        <v>13.674901996535693</v>
      </c>
      <c r="CJ50" s="12">
        <f t="shared" si="34"/>
        <v>0</v>
      </c>
      <c r="CL50" s="12">
        <f t="shared" si="34"/>
        <v>0</v>
      </c>
      <c r="CN50" s="14">
        <f t="shared" si="34"/>
        <v>0</v>
      </c>
      <c r="CO50" s="17">
        <f t="shared" si="35"/>
        <v>13.674901996535693</v>
      </c>
    </row>
    <row r="51" spans="1:93" ht="15.75">
      <c r="A51" s="18" t="s">
        <v>113</v>
      </c>
      <c r="B51" s="3" t="s">
        <v>55</v>
      </c>
      <c r="C51" s="3">
        <v>1</v>
      </c>
      <c r="D51" s="3">
        <v>50</v>
      </c>
      <c r="M51" s="5">
        <f t="shared" si="31"/>
        <v>1</v>
      </c>
      <c r="N51" s="5">
        <f t="shared" si="32"/>
        <v>50</v>
      </c>
      <c r="AI51" s="5">
        <f t="shared" si="33"/>
        <v>1</v>
      </c>
      <c r="AJ51" s="5">
        <f t="shared" si="33"/>
        <v>50</v>
      </c>
      <c r="AK51">
        <v>1</v>
      </c>
      <c r="AL51">
        <v>16</v>
      </c>
      <c r="AM51" s="5">
        <f t="shared" si="4"/>
        <v>2</v>
      </c>
      <c r="AN51" s="5">
        <f t="shared" si="5"/>
        <v>66</v>
      </c>
      <c r="AU51" s="2" t="s">
        <v>89</v>
      </c>
      <c r="AV51" s="8">
        <v>170022</v>
      </c>
      <c r="AX51" s="12">
        <f t="shared" si="34"/>
        <v>29.407958970015642</v>
      </c>
      <c r="AZ51" s="12">
        <f t="shared" si="34"/>
        <v>0</v>
      </c>
      <c r="BB51" s="12">
        <f t="shared" si="34"/>
        <v>0</v>
      </c>
      <c r="BD51" s="12">
        <f t="shared" si="34"/>
        <v>0</v>
      </c>
      <c r="BF51" s="12">
        <f t="shared" si="34"/>
        <v>0</v>
      </c>
      <c r="BH51" s="14">
        <f t="shared" si="34"/>
        <v>29.407958970015642</v>
      </c>
      <c r="BJ51" s="12">
        <f t="shared" si="34"/>
        <v>0</v>
      </c>
      <c r="BL51" s="12">
        <f t="shared" si="34"/>
        <v>0</v>
      </c>
      <c r="BN51" s="12">
        <f t="shared" si="34"/>
        <v>0</v>
      </c>
      <c r="BP51" s="15">
        <f t="shared" si="34"/>
        <v>0</v>
      </c>
      <c r="BR51" s="12">
        <f t="shared" si="34"/>
        <v>0</v>
      </c>
      <c r="BT51" s="12">
        <f t="shared" si="34"/>
        <v>0</v>
      </c>
      <c r="BV51" s="12">
        <f t="shared" si="34"/>
        <v>0</v>
      </c>
      <c r="BX51" s="12">
        <f t="shared" si="34"/>
        <v>0</v>
      </c>
      <c r="BZ51" s="12">
        <f t="shared" si="34"/>
        <v>0</v>
      </c>
      <c r="CB51" s="12">
        <f t="shared" si="34"/>
        <v>0</v>
      </c>
      <c r="CD51" s="15">
        <f t="shared" si="34"/>
        <v>29.407958970015642</v>
      </c>
      <c r="CF51" s="12">
        <f t="shared" si="34"/>
        <v>9.410546870405007</v>
      </c>
      <c r="CH51" s="14">
        <f t="shared" si="34"/>
        <v>38.818505840420656</v>
      </c>
      <c r="CJ51" s="12">
        <f t="shared" si="34"/>
        <v>0</v>
      </c>
      <c r="CL51" s="12">
        <f t="shared" si="34"/>
        <v>0</v>
      </c>
      <c r="CN51" s="14">
        <f t="shared" si="34"/>
        <v>0</v>
      </c>
      <c r="CO51" s="17">
        <f t="shared" si="35"/>
        <v>38.818505840420656</v>
      </c>
    </row>
    <row r="52" spans="1:93" ht="15.75">
      <c r="A52" s="18" t="s">
        <v>112</v>
      </c>
      <c r="B52" s="3" t="s">
        <v>56</v>
      </c>
      <c r="C52" s="3">
        <v>1</v>
      </c>
      <c r="D52" s="3">
        <v>26</v>
      </c>
      <c r="G52" s="3">
        <v>1</v>
      </c>
      <c r="H52" s="3">
        <v>16</v>
      </c>
      <c r="M52" s="5">
        <f t="shared" si="31"/>
        <v>2</v>
      </c>
      <c r="N52" s="5">
        <f t="shared" si="32"/>
        <v>42</v>
      </c>
      <c r="AI52" s="5">
        <f t="shared" si="33"/>
        <v>2</v>
      </c>
      <c r="AJ52" s="5">
        <f t="shared" si="33"/>
        <v>42</v>
      </c>
      <c r="AM52" s="5">
        <f t="shared" si="4"/>
        <v>2</v>
      </c>
      <c r="AN52" s="5">
        <f t="shared" si="5"/>
        <v>42</v>
      </c>
      <c r="AO52">
        <v>4</v>
      </c>
      <c r="AP52">
        <v>30</v>
      </c>
      <c r="AU52" s="2" t="s">
        <v>56</v>
      </c>
      <c r="AV52" s="8">
        <v>184816</v>
      </c>
      <c r="AX52" s="12">
        <f t="shared" si="34"/>
        <v>14.068046056618474</v>
      </c>
      <c r="AZ52" s="12">
        <f t="shared" si="34"/>
        <v>0</v>
      </c>
      <c r="BB52" s="12">
        <f t="shared" si="34"/>
        <v>8.657259111765216</v>
      </c>
      <c r="BD52" s="12">
        <f t="shared" si="34"/>
        <v>0</v>
      </c>
      <c r="BF52" s="12">
        <f t="shared" si="34"/>
        <v>0</v>
      </c>
      <c r="BH52" s="14">
        <f t="shared" si="34"/>
        <v>22.725305168383688</v>
      </c>
      <c r="BJ52" s="12">
        <f t="shared" si="34"/>
        <v>0</v>
      </c>
      <c r="BL52" s="12">
        <f t="shared" si="34"/>
        <v>0</v>
      </c>
      <c r="BN52" s="12">
        <f t="shared" si="34"/>
        <v>0</v>
      </c>
      <c r="BP52" s="15">
        <f t="shared" si="34"/>
        <v>0</v>
      </c>
      <c r="BR52" s="12">
        <f t="shared" si="34"/>
        <v>0</v>
      </c>
      <c r="BT52" s="12">
        <f t="shared" si="34"/>
        <v>0</v>
      </c>
      <c r="BV52" s="12">
        <f t="shared" si="34"/>
        <v>0</v>
      </c>
      <c r="BX52" s="12">
        <f t="shared" si="34"/>
        <v>0</v>
      </c>
      <c r="BZ52" s="12">
        <f t="shared" si="34"/>
        <v>0</v>
      </c>
      <c r="CB52" s="12">
        <f t="shared" si="34"/>
        <v>0</v>
      </c>
      <c r="CD52" s="15">
        <f t="shared" si="34"/>
        <v>22.725305168383688</v>
      </c>
      <c r="CF52" s="12">
        <f t="shared" si="34"/>
        <v>0</v>
      </c>
      <c r="CH52" s="14">
        <f t="shared" si="34"/>
        <v>22.725305168383688</v>
      </c>
      <c r="CJ52" s="12">
        <f t="shared" si="34"/>
        <v>16.232360834559778</v>
      </c>
      <c r="CL52" s="12">
        <f t="shared" si="34"/>
        <v>0</v>
      </c>
      <c r="CN52" s="14">
        <f t="shared" si="34"/>
        <v>0</v>
      </c>
      <c r="CO52" s="17">
        <f t="shared" si="35"/>
        <v>22.725305168383688</v>
      </c>
    </row>
    <row r="53" spans="1:93" ht="15.75">
      <c r="A53" s="18" t="s">
        <v>115</v>
      </c>
      <c r="B53" s="3" t="s">
        <v>80</v>
      </c>
      <c r="AM53" s="5">
        <f t="shared" si="4"/>
        <v>0</v>
      </c>
      <c r="AN53" s="5">
        <f t="shared" si="5"/>
        <v>0</v>
      </c>
      <c r="AO53">
        <v>1</v>
      </c>
      <c r="AP53">
        <v>6</v>
      </c>
      <c r="AU53" s="2" t="s">
        <v>80</v>
      </c>
      <c r="AV53" s="8">
        <v>76312</v>
      </c>
      <c r="AX53" s="12">
        <f t="shared" si="34"/>
        <v>0</v>
      </c>
      <c r="AZ53" s="12">
        <f t="shared" si="34"/>
        <v>0</v>
      </c>
      <c r="BB53" s="12">
        <f t="shared" si="34"/>
        <v>0</v>
      </c>
      <c r="BD53" s="12">
        <f t="shared" si="34"/>
        <v>0</v>
      </c>
      <c r="BF53" s="12">
        <f t="shared" si="34"/>
        <v>0</v>
      </c>
      <c r="BH53" s="14">
        <f t="shared" si="34"/>
        <v>0</v>
      </c>
      <c r="BJ53" s="12">
        <f t="shared" si="34"/>
        <v>0</v>
      </c>
      <c r="BL53" s="12">
        <f t="shared" si="34"/>
        <v>0</v>
      </c>
      <c r="BN53" s="12">
        <f t="shared" si="34"/>
        <v>0</v>
      </c>
      <c r="BP53" s="15">
        <f t="shared" si="34"/>
        <v>0</v>
      </c>
      <c r="BR53" s="12">
        <f t="shared" si="34"/>
        <v>0</v>
      </c>
      <c r="BT53" s="12">
        <f t="shared" si="34"/>
        <v>0</v>
      </c>
      <c r="BV53" s="12">
        <f t="shared" si="34"/>
        <v>0</v>
      </c>
      <c r="BX53" s="12">
        <f t="shared" si="34"/>
        <v>0</v>
      </c>
      <c r="BZ53" s="12">
        <f t="shared" si="34"/>
        <v>0</v>
      </c>
      <c r="CB53" s="12">
        <f t="shared" si="34"/>
        <v>0</v>
      </c>
      <c r="CD53" s="15">
        <f t="shared" si="34"/>
        <v>0</v>
      </c>
      <c r="CF53" s="12">
        <f t="shared" si="34"/>
        <v>0</v>
      </c>
      <c r="CH53" s="14">
        <f t="shared" si="34"/>
        <v>0</v>
      </c>
      <c r="CJ53" s="12">
        <f t="shared" si="34"/>
        <v>7.862459377293217</v>
      </c>
      <c r="CL53" s="12">
        <f t="shared" si="34"/>
        <v>0</v>
      </c>
      <c r="CN53" s="14">
        <f t="shared" si="34"/>
        <v>0</v>
      </c>
      <c r="CO53" s="17">
        <f t="shared" si="35"/>
        <v>0</v>
      </c>
    </row>
    <row r="54" spans="1:93" s="5" customFormat="1" ht="15.75">
      <c r="A54" s="19" t="s">
        <v>102</v>
      </c>
      <c r="B54" s="5" t="s">
        <v>75</v>
      </c>
      <c r="C54" s="5">
        <f>SUM(C47:C52)</f>
        <v>7</v>
      </c>
      <c r="D54" s="5">
        <f aca="true" t="shared" si="36" ref="D54:AL54">SUM(D47:D52)</f>
        <v>274</v>
      </c>
      <c r="G54" s="5">
        <f t="shared" si="36"/>
        <v>1</v>
      </c>
      <c r="H54" s="5">
        <f t="shared" si="36"/>
        <v>16</v>
      </c>
      <c r="M54" s="5">
        <f t="shared" si="36"/>
        <v>8</v>
      </c>
      <c r="N54" s="5">
        <f t="shared" si="36"/>
        <v>290</v>
      </c>
      <c r="O54" s="5">
        <f t="shared" si="36"/>
        <v>5</v>
      </c>
      <c r="P54" s="5">
        <f t="shared" si="36"/>
        <v>80</v>
      </c>
      <c r="Q54" s="5">
        <f t="shared" si="36"/>
        <v>1</v>
      </c>
      <c r="R54" s="5">
        <f t="shared" si="36"/>
        <v>40</v>
      </c>
      <c r="U54" s="5">
        <f t="shared" si="36"/>
        <v>6</v>
      </c>
      <c r="V54" s="5">
        <f t="shared" si="36"/>
        <v>120</v>
      </c>
      <c r="Y54" s="5">
        <f t="shared" si="36"/>
        <v>1</v>
      </c>
      <c r="Z54" s="5">
        <f t="shared" si="36"/>
        <v>18</v>
      </c>
      <c r="AA54" s="5">
        <f t="shared" si="36"/>
        <v>1</v>
      </c>
      <c r="AB54" s="5">
        <f t="shared" si="36"/>
        <v>25</v>
      </c>
      <c r="AE54" s="5">
        <f t="shared" si="36"/>
        <v>1</v>
      </c>
      <c r="AF54" s="5">
        <f t="shared" si="36"/>
        <v>12</v>
      </c>
      <c r="AI54" s="5">
        <f t="shared" si="36"/>
        <v>17</v>
      </c>
      <c r="AJ54" s="5">
        <f t="shared" si="36"/>
        <v>465</v>
      </c>
      <c r="AK54" s="5">
        <f t="shared" si="36"/>
        <v>1</v>
      </c>
      <c r="AL54" s="5">
        <f t="shared" si="36"/>
        <v>16</v>
      </c>
      <c r="AM54" s="5">
        <f t="shared" si="4"/>
        <v>18</v>
      </c>
      <c r="AN54" s="5">
        <f t="shared" si="5"/>
        <v>481</v>
      </c>
      <c r="AO54" s="5">
        <f>SUM(AO47:AO53)</f>
        <v>8</v>
      </c>
      <c r="AP54" s="5">
        <f>SUM(AP47:AP53)</f>
        <v>58</v>
      </c>
      <c r="BO54" s="3"/>
      <c r="BP54" s="3"/>
      <c r="CC54" s="3"/>
      <c r="CD54" s="3"/>
      <c r="CO54" s="16"/>
    </row>
    <row r="55" ht="15.75">
      <c r="B55" s="3"/>
    </row>
    <row r="56" spans="1:93" ht="15.75">
      <c r="A56" s="22" t="s">
        <v>103</v>
      </c>
      <c r="B56" s="3" t="s">
        <v>65</v>
      </c>
      <c r="AA56">
        <v>10</v>
      </c>
      <c r="AB56">
        <v>113</v>
      </c>
      <c r="AI56" s="5">
        <f aca="true" t="shared" si="37" ref="AI56:AJ61">+M56+U56+W56+Y56+AA56+AC56+AE56+AG56</f>
        <v>10</v>
      </c>
      <c r="AJ56" s="5">
        <f t="shared" si="37"/>
        <v>113</v>
      </c>
      <c r="AM56" s="5">
        <f t="shared" si="4"/>
        <v>10</v>
      </c>
      <c r="AN56" s="5">
        <f t="shared" si="5"/>
        <v>113</v>
      </c>
      <c r="AV56" s="8">
        <v>70035</v>
      </c>
      <c r="AX56" s="12">
        <f aca="true" t="shared" si="38" ref="AX56:CN61">+D56/$AV56*100000</f>
        <v>0</v>
      </c>
      <c r="AZ56" s="12">
        <f t="shared" si="38"/>
        <v>0</v>
      </c>
      <c r="BB56" s="12">
        <f t="shared" si="38"/>
        <v>0</v>
      </c>
      <c r="BD56" s="12">
        <f t="shared" si="38"/>
        <v>0</v>
      </c>
      <c r="BF56" s="12">
        <f t="shared" si="38"/>
        <v>0</v>
      </c>
      <c r="BH56" s="14">
        <f t="shared" si="38"/>
        <v>0</v>
      </c>
      <c r="BJ56" s="12">
        <f t="shared" si="38"/>
        <v>0</v>
      </c>
      <c r="BL56" s="12">
        <f t="shared" si="38"/>
        <v>0</v>
      </c>
      <c r="BN56" s="12">
        <f t="shared" si="38"/>
        <v>0</v>
      </c>
      <c r="BP56" s="15">
        <f t="shared" si="38"/>
        <v>0</v>
      </c>
      <c r="BR56" s="12">
        <f t="shared" si="38"/>
        <v>0</v>
      </c>
      <c r="BT56" s="12">
        <f t="shared" si="38"/>
        <v>0</v>
      </c>
      <c r="BV56" s="12">
        <f t="shared" si="38"/>
        <v>161.34789747983152</v>
      </c>
      <c r="BX56" s="12">
        <f t="shared" si="38"/>
        <v>0</v>
      </c>
      <c r="BZ56" s="12">
        <f t="shared" si="38"/>
        <v>0</v>
      </c>
      <c r="CB56" s="12">
        <f t="shared" si="38"/>
        <v>0</v>
      </c>
      <c r="CD56" s="15">
        <f t="shared" si="38"/>
        <v>161.34789747983152</v>
      </c>
      <c r="CF56" s="12">
        <f t="shared" si="38"/>
        <v>0</v>
      </c>
      <c r="CH56" s="14">
        <f t="shared" si="38"/>
        <v>161.34789747983152</v>
      </c>
      <c r="CJ56" s="12">
        <f t="shared" si="38"/>
        <v>0</v>
      </c>
      <c r="CL56" s="12">
        <f t="shared" si="38"/>
        <v>0</v>
      </c>
      <c r="CN56" s="14">
        <f t="shared" si="38"/>
        <v>0</v>
      </c>
      <c r="CO56" s="17">
        <f aca="true" t="shared" si="39" ref="CO56:CO61">+CH56+CN56</f>
        <v>161.34789747983152</v>
      </c>
    </row>
    <row r="57" spans="1:93" ht="15.75">
      <c r="A57" s="22" t="s">
        <v>104</v>
      </c>
      <c r="B57" s="3" t="s">
        <v>69</v>
      </c>
      <c r="AA57">
        <v>1</v>
      </c>
      <c r="AB57">
        <v>20</v>
      </c>
      <c r="AI57" s="5">
        <f t="shared" si="37"/>
        <v>1</v>
      </c>
      <c r="AJ57" s="5">
        <f t="shared" si="37"/>
        <v>20</v>
      </c>
      <c r="AM57" s="5">
        <f t="shared" si="4"/>
        <v>1</v>
      </c>
      <c r="AN57" s="5">
        <f t="shared" si="5"/>
        <v>20</v>
      </c>
      <c r="AV57" s="8">
        <v>66096</v>
      </c>
      <c r="AX57" s="12">
        <f t="shared" si="38"/>
        <v>0</v>
      </c>
      <c r="AZ57" s="12">
        <f t="shared" si="38"/>
        <v>0</v>
      </c>
      <c r="BB57" s="12">
        <f t="shared" si="38"/>
        <v>0</v>
      </c>
      <c r="BD57" s="12">
        <f t="shared" si="38"/>
        <v>0</v>
      </c>
      <c r="BF57" s="12">
        <f t="shared" si="38"/>
        <v>0</v>
      </c>
      <c r="BH57" s="14">
        <f t="shared" si="38"/>
        <v>0</v>
      </c>
      <c r="BJ57" s="12">
        <f t="shared" si="38"/>
        <v>0</v>
      </c>
      <c r="BL57" s="12">
        <f t="shared" si="38"/>
        <v>0</v>
      </c>
      <c r="BN57" s="12">
        <f t="shared" si="38"/>
        <v>0</v>
      </c>
      <c r="BP57" s="15">
        <f t="shared" si="38"/>
        <v>0</v>
      </c>
      <c r="BR57" s="12">
        <f t="shared" si="38"/>
        <v>0</v>
      </c>
      <c r="BT57" s="12">
        <f t="shared" si="38"/>
        <v>0</v>
      </c>
      <c r="BV57" s="12">
        <f t="shared" si="38"/>
        <v>30.25901718712176</v>
      </c>
      <c r="BX57" s="12">
        <f t="shared" si="38"/>
        <v>0</v>
      </c>
      <c r="BZ57" s="12">
        <f t="shared" si="38"/>
        <v>0</v>
      </c>
      <c r="CB57" s="12">
        <f t="shared" si="38"/>
        <v>0</v>
      </c>
      <c r="CD57" s="15">
        <f t="shared" si="38"/>
        <v>30.25901718712176</v>
      </c>
      <c r="CF57" s="12">
        <f t="shared" si="38"/>
        <v>0</v>
      </c>
      <c r="CH57" s="14">
        <f t="shared" si="38"/>
        <v>30.25901718712176</v>
      </c>
      <c r="CJ57" s="12">
        <f t="shared" si="38"/>
        <v>0</v>
      </c>
      <c r="CL57" s="12">
        <f t="shared" si="38"/>
        <v>0</v>
      </c>
      <c r="CN57" s="14">
        <f t="shared" si="38"/>
        <v>0</v>
      </c>
      <c r="CO57" s="17">
        <f t="shared" si="39"/>
        <v>30.25901718712176</v>
      </c>
    </row>
    <row r="58" spans="1:93" ht="15.75">
      <c r="A58" s="18" t="s">
        <v>105</v>
      </c>
      <c r="B58" s="3" t="s">
        <v>51</v>
      </c>
      <c r="O58">
        <v>1</v>
      </c>
      <c r="P58">
        <v>12</v>
      </c>
      <c r="U58" s="5">
        <f>+O58+Q58+S58</f>
        <v>1</v>
      </c>
      <c r="V58" s="5">
        <f>+P58+R58+T58</f>
        <v>12</v>
      </c>
      <c r="AI58" s="5">
        <f t="shared" si="37"/>
        <v>1</v>
      </c>
      <c r="AJ58" s="5">
        <f t="shared" si="37"/>
        <v>12</v>
      </c>
      <c r="AM58" s="5">
        <f t="shared" si="4"/>
        <v>1</v>
      </c>
      <c r="AN58" s="5">
        <f t="shared" si="5"/>
        <v>12</v>
      </c>
      <c r="AU58" s="2"/>
      <c r="AV58">
        <f>SUM(AV56:AV57)</f>
        <v>136131</v>
      </c>
      <c r="AX58" s="12">
        <f t="shared" si="38"/>
        <v>0</v>
      </c>
      <c r="AZ58" s="12">
        <f t="shared" si="38"/>
        <v>0</v>
      </c>
      <c r="BB58" s="12">
        <f t="shared" si="38"/>
        <v>0</v>
      </c>
      <c r="BD58" s="12">
        <f t="shared" si="38"/>
        <v>0</v>
      </c>
      <c r="BF58" s="12">
        <f t="shared" si="38"/>
        <v>0</v>
      </c>
      <c r="BH58" s="14">
        <f t="shared" si="38"/>
        <v>0</v>
      </c>
      <c r="BJ58" s="12">
        <f t="shared" si="38"/>
        <v>8.815038455605263</v>
      </c>
      <c r="BL58" s="12">
        <f t="shared" si="38"/>
        <v>0</v>
      </c>
      <c r="BN58" s="12">
        <f t="shared" si="38"/>
        <v>0</v>
      </c>
      <c r="BP58" s="15">
        <f t="shared" si="38"/>
        <v>8.815038455605263</v>
      </c>
      <c r="BR58" s="12">
        <f t="shared" si="38"/>
        <v>0</v>
      </c>
      <c r="BT58" s="12">
        <f t="shared" si="38"/>
        <v>0</v>
      </c>
      <c r="BV58" s="12">
        <f t="shared" si="38"/>
        <v>0</v>
      </c>
      <c r="BX58" s="12">
        <f t="shared" si="38"/>
        <v>0</v>
      </c>
      <c r="BZ58" s="12">
        <f t="shared" si="38"/>
        <v>0</v>
      </c>
      <c r="CB58" s="12">
        <f t="shared" si="38"/>
        <v>0</v>
      </c>
      <c r="CD58" s="15">
        <f t="shared" si="38"/>
        <v>8.815038455605263</v>
      </c>
      <c r="CF58" s="12">
        <f t="shared" si="38"/>
        <v>0</v>
      </c>
      <c r="CH58" s="14">
        <f t="shared" si="38"/>
        <v>8.815038455605263</v>
      </c>
      <c r="CJ58" s="12">
        <f t="shared" si="38"/>
        <v>0</v>
      </c>
      <c r="CL58" s="12">
        <f t="shared" si="38"/>
        <v>0</v>
      </c>
      <c r="CN58" s="14">
        <f t="shared" si="38"/>
        <v>0</v>
      </c>
      <c r="CO58" s="17">
        <f t="shared" si="39"/>
        <v>8.815038455605263</v>
      </c>
    </row>
    <row r="59" spans="1:93" ht="15.75">
      <c r="A59" s="18" t="s">
        <v>106</v>
      </c>
      <c r="B59" t="s">
        <v>57</v>
      </c>
      <c r="C59" s="3">
        <v>1</v>
      </c>
      <c r="D59" s="3">
        <v>12</v>
      </c>
      <c r="M59" s="5">
        <f aca="true" t="shared" si="40" ref="M59:N61">+C59+E59+G59+I59+K59</f>
        <v>1</v>
      </c>
      <c r="N59" s="5">
        <f t="shared" si="40"/>
        <v>12</v>
      </c>
      <c r="AI59" s="5">
        <f t="shared" si="37"/>
        <v>1</v>
      </c>
      <c r="AJ59" s="5">
        <f t="shared" si="37"/>
        <v>12</v>
      </c>
      <c r="AM59" s="5">
        <f t="shared" si="4"/>
        <v>1</v>
      </c>
      <c r="AN59" s="5">
        <f t="shared" si="5"/>
        <v>12</v>
      </c>
      <c r="AU59" s="9"/>
      <c r="AV59" s="8">
        <v>76787</v>
      </c>
      <c r="AX59" s="12">
        <f t="shared" si="38"/>
        <v>15.627645304543737</v>
      </c>
      <c r="AZ59" s="12">
        <f t="shared" si="38"/>
        <v>0</v>
      </c>
      <c r="BB59" s="12">
        <f t="shared" si="38"/>
        <v>0</v>
      </c>
      <c r="BD59" s="12">
        <f t="shared" si="38"/>
        <v>0</v>
      </c>
      <c r="BF59" s="12">
        <f t="shared" si="38"/>
        <v>0</v>
      </c>
      <c r="BH59" s="14">
        <f t="shared" si="38"/>
        <v>15.627645304543737</v>
      </c>
      <c r="BJ59" s="12">
        <f t="shared" si="38"/>
        <v>0</v>
      </c>
      <c r="BL59" s="12">
        <f t="shared" si="38"/>
        <v>0</v>
      </c>
      <c r="BN59" s="12">
        <f t="shared" si="38"/>
        <v>0</v>
      </c>
      <c r="BP59" s="15">
        <f t="shared" si="38"/>
        <v>0</v>
      </c>
      <c r="BR59" s="12">
        <f t="shared" si="38"/>
        <v>0</v>
      </c>
      <c r="BT59" s="12">
        <f t="shared" si="38"/>
        <v>0</v>
      </c>
      <c r="BV59" s="12">
        <f t="shared" si="38"/>
        <v>0</v>
      </c>
      <c r="BX59" s="12">
        <f t="shared" si="38"/>
        <v>0</v>
      </c>
      <c r="BZ59" s="12">
        <f t="shared" si="38"/>
        <v>0</v>
      </c>
      <c r="CB59" s="12">
        <f t="shared" si="38"/>
        <v>0</v>
      </c>
      <c r="CD59" s="15">
        <f t="shared" si="38"/>
        <v>15.627645304543737</v>
      </c>
      <c r="CF59" s="12">
        <f t="shared" si="38"/>
        <v>0</v>
      </c>
      <c r="CH59" s="14">
        <f t="shared" si="38"/>
        <v>15.627645304543737</v>
      </c>
      <c r="CJ59" s="12">
        <f t="shared" si="38"/>
        <v>0</v>
      </c>
      <c r="CL59" s="12">
        <f t="shared" si="38"/>
        <v>0</v>
      </c>
      <c r="CN59" s="14">
        <f t="shared" si="38"/>
        <v>0</v>
      </c>
      <c r="CO59" s="17">
        <f t="shared" si="39"/>
        <v>15.627645304543737</v>
      </c>
    </row>
    <row r="60" spans="1:93" ht="15.75">
      <c r="A60" s="18" t="s">
        <v>107</v>
      </c>
      <c r="B60" t="s">
        <v>58</v>
      </c>
      <c r="C60" s="3">
        <v>2</v>
      </c>
      <c r="D60" s="3">
        <v>22</v>
      </c>
      <c r="I60" s="3">
        <v>1</v>
      </c>
      <c r="J60" s="3">
        <v>6</v>
      </c>
      <c r="M60" s="5">
        <f t="shared" si="40"/>
        <v>3</v>
      </c>
      <c r="N60" s="5">
        <f t="shared" si="40"/>
        <v>28</v>
      </c>
      <c r="AI60" s="5">
        <f t="shared" si="37"/>
        <v>3</v>
      </c>
      <c r="AJ60" s="5">
        <f t="shared" si="37"/>
        <v>28</v>
      </c>
      <c r="AM60" s="5">
        <f t="shared" si="4"/>
        <v>3</v>
      </c>
      <c r="AN60" s="5">
        <f t="shared" si="5"/>
        <v>28</v>
      </c>
      <c r="AU60" s="2"/>
      <c r="AV60" s="8">
        <v>114515</v>
      </c>
      <c r="AX60" s="12">
        <f t="shared" si="38"/>
        <v>19.21145701436493</v>
      </c>
      <c r="AZ60" s="12">
        <f t="shared" si="38"/>
        <v>0</v>
      </c>
      <c r="BB60" s="12">
        <f t="shared" si="38"/>
        <v>0</v>
      </c>
      <c r="BD60" s="12">
        <f t="shared" si="38"/>
        <v>5.239488276644981</v>
      </c>
      <c r="BF60" s="12">
        <f t="shared" si="38"/>
        <v>0</v>
      </c>
      <c r="BH60" s="14">
        <f t="shared" si="38"/>
        <v>24.450945291009916</v>
      </c>
      <c r="BJ60" s="12">
        <f t="shared" si="38"/>
        <v>0</v>
      </c>
      <c r="BL60" s="12">
        <f t="shared" si="38"/>
        <v>0</v>
      </c>
      <c r="BN60" s="12">
        <f t="shared" si="38"/>
        <v>0</v>
      </c>
      <c r="BP60" s="15">
        <f t="shared" si="38"/>
        <v>0</v>
      </c>
      <c r="BR60" s="12">
        <f t="shared" si="38"/>
        <v>0</v>
      </c>
      <c r="BT60" s="12">
        <f t="shared" si="38"/>
        <v>0</v>
      </c>
      <c r="BV60" s="12">
        <f t="shared" si="38"/>
        <v>0</v>
      </c>
      <c r="BX60" s="12">
        <f t="shared" si="38"/>
        <v>0</v>
      </c>
      <c r="BZ60" s="12">
        <f t="shared" si="38"/>
        <v>0</v>
      </c>
      <c r="CB60" s="12">
        <f t="shared" si="38"/>
        <v>0</v>
      </c>
      <c r="CD60" s="15">
        <f t="shared" si="38"/>
        <v>24.450945291009916</v>
      </c>
      <c r="CF60" s="12">
        <f t="shared" si="38"/>
        <v>0</v>
      </c>
      <c r="CH60" s="14">
        <f t="shared" si="38"/>
        <v>24.450945291009916</v>
      </c>
      <c r="CJ60" s="12">
        <f t="shared" si="38"/>
        <v>0</v>
      </c>
      <c r="CL60" s="12">
        <f t="shared" si="38"/>
        <v>0</v>
      </c>
      <c r="CN60" s="14">
        <f t="shared" si="38"/>
        <v>0</v>
      </c>
      <c r="CO60" s="17">
        <f t="shared" si="39"/>
        <v>24.450945291009916</v>
      </c>
    </row>
    <row r="61" spans="1:93" ht="15.75">
      <c r="A61" s="18" t="s">
        <v>108</v>
      </c>
      <c r="B61" t="s">
        <v>59</v>
      </c>
      <c r="C61" s="3">
        <v>1</v>
      </c>
      <c r="D61" s="3">
        <v>8</v>
      </c>
      <c r="M61" s="5">
        <f t="shared" si="40"/>
        <v>1</v>
      </c>
      <c r="N61" s="5">
        <f t="shared" si="40"/>
        <v>8</v>
      </c>
      <c r="AI61" s="5">
        <f t="shared" si="37"/>
        <v>1</v>
      </c>
      <c r="AJ61" s="5">
        <f t="shared" si="37"/>
        <v>8</v>
      </c>
      <c r="AM61" s="5">
        <f t="shared" si="4"/>
        <v>1</v>
      </c>
      <c r="AN61" s="5">
        <f t="shared" si="5"/>
        <v>8</v>
      </c>
      <c r="AU61" s="2"/>
      <c r="AV61" s="8">
        <v>94762</v>
      </c>
      <c r="AX61" s="12">
        <f t="shared" si="38"/>
        <v>8.442202570650682</v>
      </c>
      <c r="AZ61" s="12">
        <f t="shared" si="38"/>
        <v>0</v>
      </c>
      <c r="BB61" s="12">
        <f t="shared" si="38"/>
        <v>0</v>
      </c>
      <c r="BD61" s="12">
        <f t="shared" si="38"/>
        <v>0</v>
      </c>
      <c r="BF61" s="12">
        <f t="shared" si="38"/>
        <v>0</v>
      </c>
      <c r="BH61" s="14">
        <f t="shared" si="38"/>
        <v>8.442202570650682</v>
      </c>
      <c r="BJ61" s="12">
        <f t="shared" si="38"/>
        <v>0</v>
      </c>
      <c r="BL61" s="12">
        <f t="shared" si="38"/>
        <v>0</v>
      </c>
      <c r="BN61" s="12">
        <f t="shared" si="38"/>
        <v>0</v>
      </c>
      <c r="BP61" s="15">
        <f t="shared" si="38"/>
        <v>0</v>
      </c>
      <c r="BR61" s="12">
        <f t="shared" si="38"/>
        <v>0</v>
      </c>
      <c r="BT61" s="12">
        <f t="shared" si="38"/>
        <v>0</v>
      </c>
      <c r="BV61" s="12">
        <f t="shared" si="38"/>
        <v>0</v>
      </c>
      <c r="BX61" s="12">
        <f t="shared" si="38"/>
        <v>0</v>
      </c>
      <c r="BZ61" s="12">
        <f t="shared" si="38"/>
        <v>0</v>
      </c>
      <c r="CB61" s="12">
        <f t="shared" si="38"/>
        <v>0</v>
      </c>
      <c r="CD61" s="15">
        <f t="shared" si="38"/>
        <v>8.442202570650682</v>
      </c>
      <c r="CF61" s="12">
        <f t="shared" si="38"/>
        <v>0</v>
      </c>
      <c r="CH61" s="14">
        <f t="shared" si="38"/>
        <v>8.442202570650682</v>
      </c>
      <c r="CJ61" s="12">
        <f t="shared" si="38"/>
        <v>0</v>
      </c>
      <c r="CL61" s="12">
        <f t="shared" si="38"/>
        <v>0</v>
      </c>
      <c r="CN61" s="14">
        <f t="shared" si="38"/>
        <v>0</v>
      </c>
      <c r="CO61" s="17">
        <f t="shared" si="39"/>
        <v>8.442202570650682</v>
      </c>
    </row>
    <row r="62" spans="47:48" ht="15.75">
      <c r="AU62" s="2"/>
      <c r="AV62" s="8"/>
    </row>
    <row r="63" spans="1:93" s="5" customFormat="1" ht="15.75">
      <c r="A63" s="19" t="s">
        <v>101</v>
      </c>
      <c r="B63" s="5" t="s">
        <v>76</v>
      </c>
      <c r="C63" s="5">
        <f>SUM(C56:C61)</f>
        <v>4</v>
      </c>
      <c r="D63" s="5">
        <f>SUM(D56:D61)</f>
        <v>42</v>
      </c>
      <c r="I63" s="5">
        <f>SUM(I56:I61)</f>
        <v>1</v>
      </c>
      <c r="J63" s="5">
        <f>SUM(J56:J61)</f>
        <v>6</v>
      </c>
      <c r="M63" s="5">
        <f>SUM(M56:M61)</f>
        <v>5</v>
      </c>
      <c r="N63" s="5">
        <f>SUM(N56:N61)</f>
        <v>48</v>
      </c>
      <c r="O63" s="5">
        <f>SUM(O56:O61)</f>
        <v>1</v>
      </c>
      <c r="P63" s="5">
        <f>SUM(P56:P61)</f>
        <v>12</v>
      </c>
      <c r="U63" s="5">
        <f>SUM(U56:U61)</f>
        <v>1</v>
      </c>
      <c r="V63" s="5">
        <f>SUM(V56:V61)</f>
        <v>12</v>
      </c>
      <c r="AA63" s="5">
        <f>SUM(AA56:AA61)</f>
        <v>11</v>
      </c>
      <c r="AB63" s="5">
        <f>SUM(AB56:AB61)</f>
        <v>133</v>
      </c>
      <c r="AI63" s="5">
        <f>SUM(AI56:AI61)</f>
        <v>17</v>
      </c>
      <c r="AJ63" s="5">
        <f>SUM(AJ56:AJ61)</f>
        <v>193</v>
      </c>
      <c r="AM63" s="5">
        <f t="shared" si="4"/>
        <v>17</v>
      </c>
      <c r="AN63" s="5">
        <f t="shared" si="5"/>
        <v>193</v>
      </c>
      <c r="AU63" s="2"/>
      <c r="AV63" s="8"/>
      <c r="BO63" s="3"/>
      <c r="BP63" s="3"/>
      <c r="CC63" s="3"/>
      <c r="CD63" s="3"/>
      <c r="CO63" s="16"/>
    </row>
    <row r="64" ht="15.75">
      <c r="AU64" s="2"/>
    </row>
    <row r="65" spans="1:93" ht="15.75">
      <c r="A65" s="20" t="s">
        <v>95</v>
      </c>
      <c r="B65" t="s">
        <v>60</v>
      </c>
      <c r="C65" s="3">
        <v>1</v>
      </c>
      <c r="D65" s="3">
        <v>16</v>
      </c>
      <c r="G65" s="3">
        <v>1</v>
      </c>
      <c r="H65" s="3">
        <v>6</v>
      </c>
      <c r="M65" s="5">
        <f>+C65+E65+G65+I65+K65</f>
        <v>2</v>
      </c>
      <c r="N65" s="5">
        <f>+D65+F65+H65+J65+L65</f>
        <v>22</v>
      </c>
      <c r="AI65" s="5">
        <f aca="true" t="shared" si="41" ref="AI65:AJ68">+M65+U65+W65+Y65+AA65+AC65+AE65+AG65</f>
        <v>2</v>
      </c>
      <c r="AJ65" s="5">
        <f t="shared" si="41"/>
        <v>22</v>
      </c>
      <c r="AM65" s="5">
        <f t="shared" si="4"/>
        <v>2</v>
      </c>
      <c r="AN65" s="5">
        <f t="shared" si="5"/>
        <v>22</v>
      </c>
      <c r="AU65" s="2"/>
      <c r="AV65" s="8">
        <v>138307</v>
      </c>
      <c r="AX65" s="12">
        <f aca="true" t="shared" si="42" ref="AX65:CN68">+D65/$AV65*100000</f>
        <v>11.568467250392244</v>
      </c>
      <c r="AZ65" s="12">
        <f t="shared" si="42"/>
        <v>0</v>
      </c>
      <c r="BB65" s="12">
        <f t="shared" si="42"/>
        <v>4.338175218897091</v>
      </c>
      <c r="BD65" s="12">
        <f t="shared" si="42"/>
        <v>0</v>
      </c>
      <c r="BF65" s="12">
        <f t="shared" si="42"/>
        <v>0</v>
      </c>
      <c r="BH65" s="14">
        <f t="shared" si="42"/>
        <v>15.906642469289334</v>
      </c>
      <c r="BJ65" s="12">
        <f t="shared" si="42"/>
        <v>0</v>
      </c>
      <c r="BL65" s="12">
        <f t="shared" si="42"/>
        <v>0</v>
      </c>
      <c r="BN65" s="12">
        <f t="shared" si="42"/>
        <v>0</v>
      </c>
      <c r="BP65" s="15">
        <f t="shared" si="42"/>
        <v>0</v>
      </c>
      <c r="BR65" s="12">
        <f t="shared" si="42"/>
        <v>0</v>
      </c>
      <c r="BT65" s="12">
        <f t="shared" si="42"/>
        <v>0</v>
      </c>
      <c r="BV65" s="12">
        <f t="shared" si="42"/>
        <v>0</v>
      </c>
      <c r="BX65" s="12">
        <f t="shared" si="42"/>
        <v>0</v>
      </c>
      <c r="BZ65" s="12">
        <f t="shared" si="42"/>
        <v>0</v>
      </c>
      <c r="CB65" s="12">
        <f t="shared" si="42"/>
        <v>0</v>
      </c>
      <c r="CD65" s="15">
        <f t="shared" si="42"/>
        <v>15.906642469289334</v>
      </c>
      <c r="CF65" s="12">
        <f t="shared" si="42"/>
        <v>0</v>
      </c>
      <c r="CH65" s="14">
        <f t="shared" si="42"/>
        <v>15.906642469289334</v>
      </c>
      <c r="CJ65" s="12">
        <f t="shared" si="42"/>
        <v>0</v>
      </c>
      <c r="CL65" s="12">
        <f t="shared" si="42"/>
        <v>0</v>
      </c>
      <c r="CN65" s="14">
        <f t="shared" si="42"/>
        <v>0</v>
      </c>
      <c r="CO65" s="17">
        <f>+CH65+CN65</f>
        <v>15.906642469289334</v>
      </c>
    </row>
    <row r="66" spans="1:93" ht="15.75">
      <c r="A66" s="20" t="s">
        <v>96</v>
      </c>
      <c r="B66" t="s">
        <v>61</v>
      </c>
      <c r="C66" s="3">
        <v>1</v>
      </c>
      <c r="D66" s="3">
        <v>18</v>
      </c>
      <c r="M66" s="5">
        <f>+C66+E66+G66+I66+K66</f>
        <v>1</v>
      </c>
      <c r="N66" s="5">
        <f>+D66+F66+H66+J66+L66</f>
        <v>18</v>
      </c>
      <c r="AE66">
        <v>1</v>
      </c>
      <c r="AF66">
        <v>10</v>
      </c>
      <c r="AI66" s="5">
        <f t="shared" si="41"/>
        <v>2</v>
      </c>
      <c r="AJ66" s="5">
        <f t="shared" si="41"/>
        <v>28</v>
      </c>
      <c r="AM66" s="5">
        <f t="shared" si="4"/>
        <v>2</v>
      </c>
      <c r="AN66" s="5">
        <f t="shared" si="5"/>
        <v>28</v>
      </c>
      <c r="AV66" s="8">
        <v>83090</v>
      </c>
      <c r="AX66" s="12">
        <f t="shared" si="42"/>
        <v>21.66325670959201</v>
      </c>
      <c r="AZ66" s="12">
        <f t="shared" si="42"/>
        <v>0</v>
      </c>
      <c r="BB66" s="12">
        <f t="shared" si="42"/>
        <v>0</v>
      </c>
      <c r="BD66" s="12">
        <f t="shared" si="42"/>
        <v>0</v>
      </c>
      <c r="BF66" s="12">
        <f t="shared" si="42"/>
        <v>0</v>
      </c>
      <c r="BH66" s="14">
        <f t="shared" si="42"/>
        <v>21.66325670959201</v>
      </c>
      <c r="BJ66" s="12">
        <f t="shared" si="42"/>
        <v>0</v>
      </c>
      <c r="BL66" s="12">
        <f t="shared" si="42"/>
        <v>0</v>
      </c>
      <c r="BN66" s="12">
        <f t="shared" si="42"/>
        <v>0</v>
      </c>
      <c r="BP66" s="15">
        <f t="shared" si="42"/>
        <v>0</v>
      </c>
      <c r="BR66" s="12">
        <f t="shared" si="42"/>
        <v>0</v>
      </c>
      <c r="BT66" s="12">
        <f t="shared" si="42"/>
        <v>0</v>
      </c>
      <c r="BV66" s="12">
        <f t="shared" si="42"/>
        <v>0</v>
      </c>
      <c r="BX66" s="12">
        <f t="shared" si="42"/>
        <v>0</v>
      </c>
      <c r="BZ66" s="12">
        <f t="shared" si="42"/>
        <v>12.035142616440005</v>
      </c>
      <c r="CB66" s="12">
        <f t="shared" si="42"/>
        <v>0</v>
      </c>
      <c r="CD66" s="15">
        <f t="shared" si="42"/>
        <v>33.69839932603201</v>
      </c>
      <c r="CF66" s="12">
        <f t="shared" si="42"/>
        <v>0</v>
      </c>
      <c r="CH66" s="14">
        <f t="shared" si="42"/>
        <v>33.69839932603201</v>
      </c>
      <c r="CJ66" s="12">
        <f t="shared" si="42"/>
        <v>0</v>
      </c>
      <c r="CL66" s="12">
        <f t="shared" si="42"/>
        <v>0</v>
      </c>
      <c r="CN66" s="14">
        <f t="shared" si="42"/>
        <v>0</v>
      </c>
      <c r="CO66" s="17">
        <f>+CH66+CN66</f>
        <v>33.69839932603201</v>
      </c>
    </row>
    <row r="67" spans="1:93" ht="15.75">
      <c r="A67" s="20" t="s">
        <v>97</v>
      </c>
      <c r="B67" t="s">
        <v>68</v>
      </c>
      <c r="AA67">
        <v>7</v>
      </c>
      <c r="AB67">
        <v>184</v>
      </c>
      <c r="AI67" s="5">
        <f t="shared" si="41"/>
        <v>7</v>
      </c>
      <c r="AJ67" s="5">
        <f t="shared" si="41"/>
        <v>184</v>
      </c>
      <c r="AM67" s="5">
        <f t="shared" si="4"/>
        <v>7</v>
      </c>
      <c r="AN67" s="5">
        <f t="shared" si="5"/>
        <v>184</v>
      </c>
      <c r="AV67" s="8">
        <v>98224</v>
      </c>
      <c r="AX67" s="12">
        <f t="shared" si="42"/>
        <v>0</v>
      </c>
      <c r="AZ67" s="12">
        <f t="shared" si="42"/>
        <v>0</v>
      </c>
      <c r="BB67" s="12">
        <f t="shared" si="42"/>
        <v>0</v>
      </c>
      <c r="BD67" s="12">
        <f t="shared" si="42"/>
        <v>0</v>
      </c>
      <c r="BF67" s="12">
        <f t="shared" si="42"/>
        <v>0</v>
      </c>
      <c r="BH67" s="14">
        <f t="shared" si="42"/>
        <v>0</v>
      </c>
      <c r="BJ67" s="12">
        <f t="shared" si="42"/>
        <v>0</v>
      </c>
      <c r="BL67" s="12">
        <f t="shared" si="42"/>
        <v>0</v>
      </c>
      <c r="BN67" s="12">
        <f t="shared" si="42"/>
        <v>0</v>
      </c>
      <c r="BP67" s="15">
        <f t="shared" si="42"/>
        <v>0</v>
      </c>
      <c r="BR67" s="12">
        <f t="shared" si="42"/>
        <v>0</v>
      </c>
      <c r="BT67" s="12">
        <f t="shared" si="42"/>
        <v>0</v>
      </c>
      <c r="BV67" s="12">
        <f t="shared" si="42"/>
        <v>187.32692620948038</v>
      </c>
      <c r="BX67" s="12">
        <f t="shared" si="42"/>
        <v>0</v>
      </c>
      <c r="BZ67" s="12">
        <f t="shared" si="42"/>
        <v>0</v>
      </c>
      <c r="CB67" s="12">
        <f t="shared" si="42"/>
        <v>0</v>
      </c>
      <c r="CD67" s="15">
        <f t="shared" si="42"/>
        <v>187.32692620948038</v>
      </c>
      <c r="CF67" s="12">
        <f t="shared" si="42"/>
        <v>0</v>
      </c>
      <c r="CH67" s="14">
        <f t="shared" si="42"/>
        <v>187.32692620948038</v>
      </c>
      <c r="CJ67" s="12">
        <f t="shared" si="42"/>
        <v>0</v>
      </c>
      <c r="CL67" s="12">
        <f t="shared" si="42"/>
        <v>0</v>
      </c>
      <c r="CN67" s="14">
        <f t="shared" si="42"/>
        <v>0</v>
      </c>
      <c r="CO67" s="17">
        <f>+CH67+CN67</f>
        <v>187.32692620948038</v>
      </c>
    </row>
    <row r="68" spans="1:93" ht="15.75">
      <c r="A68" s="20" t="s">
        <v>98</v>
      </c>
      <c r="B68" t="s">
        <v>72</v>
      </c>
      <c r="AE68">
        <v>2</v>
      </c>
      <c r="AF68">
        <v>6</v>
      </c>
      <c r="AI68" s="5">
        <f t="shared" si="41"/>
        <v>2</v>
      </c>
      <c r="AJ68" s="5">
        <f t="shared" si="41"/>
        <v>6</v>
      </c>
      <c r="AM68" s="5">
        <f t="shared" si="4"/>
        <v>2</v>
      </c>
      <c r="AN68" s="5">
        <f t="shared" si="5"/>
        <v>6</v>
      </c>
      <c r="AV68" s="8">
        <v>86917</v>
      </c>
      <c r="AW68" s="11">
        <v>272126</v>
      </c>
      <c r="AX68" s="12">
        <f t="shared" si="42"/>
        <v>0</v>
      </c>
      <c r="AZ68" s="12">
        <f t="shared" si="42"/>
        <v>0</v>
      </c>
      <c r="BB68" s="12">
        <f t="shared" si="42"/>
        <v>0</v>
      </c>
      <c r="BD68" s="12">
        <f t="shared" si="42"/>
        <v>0</v>
      </c>
      <c r="BF68" s="12">
        <f t="shared" si="42"/>
        <v>0</v>
      </c>
      <c r="BH68" s="14">
        <f t="shared" si="42"/>
        <v>0</v>
      </c>
      <c r="BJ68" s="12">
        <f t="shared" si="42"/>
        <v>0</v>
      </c>
      <c r="BL68" s="12">
        <f t="shared" si="42"/>
        <v>0</v>
      </c>
      <c r="BN68" s="12">
        <f t="shared" si="42"/>
        <v>0</v>
      </c>
      <c r="BP68" s="15">
        <f t="shared" si="42"/>
        <v>0</v>
      </c>
      <c r="BR68" s="12">
        <f t="shared" si="42"/>
        <v>0</v>
      </c>
      <c r="BT68" s="12">
        <f t="shared" si="42"/>
        <v>0</v>
      </c>
      <c r="BV68" s="12">
        <f t="shared" si="42"/>
        <v>0</v>
      </c>
      <c r="BX68" s="12">
        <f t="shared" si="42"/>
        <v>0</v>
      </c>
      <c r="BZ68" s="12">
        <f t="shared" si="42"/>
        <v>6.903137475982834</v>
      </c>
      <c r="CB68" s="12">
        <f t="shared" si="42"/>
        <v>0</v>
      </c>
      <c r="CD68" s="15">
        <f t="shared" si="42"/>
        <v>6.903137475982834</v>
      </c>
      <c r="CF68" s="12">
        <f t="shared" si="42"/>
        <v>0</v>
      </c>
      <c r="CH68" s="14">
        <f t="shared" si="42"/>
        <v>6.903137475982834</v>
      </c>
      <c r="CJ68" s="12">
        <f t="shared" si="42"/>
        <v>0</v>
      </c>
      <c r="CL68" s="12">
        <f t="shared" si="42"/>
        <v>0</v>
      </c>
      <c r="CN68" s="14">
        <f t="shared" si="42"/>
        <v>0</v>
      </c>
      <c r="CO68" s="17">
        <f>+CH68+CN68</f>
        <v>6.903137475982834</v>
      </c>
    </row>
    <row r="69" spans="1:94" ht="16.5" thickBot="1">
      <c r="A69" s="21" t="s">
        <v>99</v>
      </c>
      <c r="B69" t="s">
        <v>93</v>
      </c>
      <c r="AX69" s="12">
        <f>+D68/$AW68*100000</f>
        <v>0</v>
      </c>
      <c r="AZ69" s="12">
        <f>+F68/$AW68*100000</f>
        <v>0</v>
      </c>
      <c r="BB69" s="12">
        <f>+H68/$AW68*100000</f>
        <v>0</v>
      </c>
      <c r="BD69" s="12">
        <f>+J68/$AW68*100000</f>
        <v>0</v>
      </c>
      <c r="BF69" s="12">
        <f>+L68/$AW68*100000</f>
        <v>0</v>
      </c>
      <c r="BH69" s="12">
        <f>+N68/$AW68*100000</f>
        <v>0</v>
      </c>
      <c r="BJ69" s="12">
        <f>+P68/$AW68*100000</f>
        <v>0</v>
      </c>
      <c r="BL69" s="12">
        <f>+R68/$AW68*100000</f>
        <v>0</v>
      </c>
      <c r="BN69" s="12">
        <f>+T68/$AW68*100000</f>
        <v>0</v>
      </c>
      <c r="BP69" s="12">
        <f>+V68/$AW68*100000</f>
        <v>0</v>
      </c>
      <c r="BT69" s="12">
        <f>+Z68/$AW68*100000</f>
        <v>0</v>
      </c>
      <c r="BV69" s="12">
        <f>+AB68/$AW68*100000</f>
        <v>0</v>
      </c>
      <c r="BX69" s="12">
        <f>+AD68/$AW68*100000</f>
        <v>0</v>
      </c>
      <c r="BZ69" s="12">
        <f>+AF68/$AW68*100000</f>
        <v>2.2048609835149895</v>
      </c>
      <c r="CB69" s="12">
        <f>+AH68/$AW68*100000</f>
        <v>0</v>
      </c>
      <c r="CD69" s="12">
        <f>+AJ68/$AW68*100000</f>
        <v>2.2048609835149895</v>
      </c>
      <c r="CF69" s="12">
        <f>+AL68/$AW68*100000</f>
        <v>0</v>
      </c>
      <c r="CH69" s="14">
        <f>+AN68/$AW68*100000</f>
        <v>2.2048609835149895</v>
      </c>
      <c r="CJ69" s="12">
        <f>+AP68/$AW68*100000</f>
        <v>0</v>
      </c>
      <c r="CL69" s="12">
        <f>+AR68/$AW68*100000</f>
        <v>0</v>
      </c>
      <c r="CN69" s="14">
        <f>+AT68/$AW68*100000</f>
        <v>0</v>
      </c>
      <c r="CO69" s="17">
        <f>+CH69+CN69</f>
        <v>2.2048609835149895</v>
      </c>
      <c r="CP69" s="12"/>
    </row>
    <row r="70" spans="1:93" s="5" customFormat="1" ht="15.75">
      <c r="A70" s="19" t="s">
        <v>100</v>
      </c>
      <c r="B70" s="5" t="s">
        <v>77</v>
      </c>
      <c r="C70" s="5">
        <f>SUM(C65:C68)</f>
        <v>2</v>
      </c>
      <c r="D70" s="5">
        <f>SUM(D65:D68)</f>
        <v>34</v>
      </c>
      <c r="G70" s="5">
        <f>SUM(G65:G68)</f>
        <v>1</v>
      </c>
      <c r="H70" s="5">
        <f>SUM(H65:H68)</f>
        <v>6</v>
      </c>
      <c r="M70" s="5">
        <f>SUM(M65:M68)</f>
        <v>3</v>
      </c>
      <c r="N70" s="5">
        <f>SUM(N65:N68)</f>
        <v>40</v>
      </c>
      <c r="AA70" s="5">
        <f>SUM(AA65:AA68)</f>
        <v>7</v>
      </c>
      <c r="AB70" s="5">
        <f>SUM(AB65:AB68)</f>
        <v>184</v>
      </c>
      <c r="AE70" s="5">
        <f>SUM(AE65:AE68)</f>
        <v>3</v>
      </c>
      <c r="AF70" s="5">
        <f>SUM(AF65:AF68)</f>
        <v>16</v>
      </c>
      <c r="AI70" s="5">
        <f>SUM(AI65:AI68)</f>
        <v>13</v>
      </c>
      <c r="AJ70" s="5">
        <f>SUM(AJ65:AJ68)</f>
        <v>240</v>
      </c>
      <c r="AM70" s="5">
        <f>+AI70+AK70</f>
        <v>13</v>
      </c>
      <c r="AN70" s="5">
        <f>+AJ70+AL70</f>
        <v>240</v>
      </c>
      <c r="BO70" s="3"/>
      <c r="BP70" s="3"/>
      <c r="CC70" s="3"/>
      <c r="CD70" s="3"/>
      <c r="CO70" s="16"/>
    </row>
  </sheetData>
  <sheetProtection/>
  <mergeCells count="26">
    <mergeCell ref="CA1:CB1"/>
    <mergeCell ref="CC1:CD1"/>
    <mergeCell ref="CM1:CN1"/>
    <mergeCell ref="CE1:CF1"/>
    <mergeCell ref="CG1:CH1"/>
    <mergeCell ref="CI1:CJ1"/>
    <mergeCell ref="CK1:CL1"/>
    <mergeCell ref="BO1:BP1"/>
    <mergeCell ref="BQ1:BR1"/>
    <mergeCell ref="BS1:BT1"/>
    <mergeCell ref="BU1:BV1"/>
    <mergeCell ref="BW1:BX1"/>
    <mergeCell ref="BY1:BZ1"/>
    <mergeCell ref="AG1:AH1"/>
    <mergeCell ref="AI1:AJ1"/>
    <mergeCell ref="AK1:AL1"/>
    <mergeCell ref="AO1:AP1"/>
    <mergeCell ref="AQ1:AR1"/>
    <mergeCell ref="AS1:AT1"/>
    <mergeCell ref="AM1:AN1"/>
    <mergeCell ref="U1:V1"/>
    <mergeCell ref="W1:X1"/>
    <mergeCell ref="Y1:Z1"/>
    <mergeCell ref="AA1:AB1"/>
    <mergeCell ref="AC1:AD1"/>
    <mergeCell ref="AE1:A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2007-03-16T06:39:56Z</dcterms:created>
  <dcterms:modified xsi:type="dcterms:W3CDTF">2017-09-03T13:46:03Z</dcterms:modified>
  <cp:category/>
  <cp:version/>
  <cp:contentType/>
  <cp:contentStatus/>
</cp:coreProperties>
</file>