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70" windowWidth="16320" windowHeight="9720" activeTab="0"/>
  </bookViews>
  <sheets>
    <sheet name="gép és LE 1863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<sst xmlns="http://schemas.openxmlformats.org/spreadsheetml/2006/main" count="162" uniqueCount="162">
  <si>
    <t>Alsó-Ausztria</t>
  </si>
  <si>
    <t>Salzburg</t>
  </si>
  <si>
    <t>Steiermark</t>
  </si>
  <si>
    <t>Kärnthen</t>
  </si>
  <si>
    <t>Krain</t>
  </si>
  <si>
    <t>Küstenland</t>
  </si>
  <si>
    <t>Tirol</t>
  </si>
  <si>
    <t>Böhmen</t>
  </si>
  <si>
    <t>Mähren</t>
  </si>
  <si>
    <t>Schlesien</t>
  </si>
  <si>
    <t>Galicia</t>
  </si>
  <si>
    <t>Bukowina</t>
  </si>
  <si>
    <t>Dalmácia</t>
  </si>
  <si>
    <t>Ausztria</t>
  </si>
  <si>
    <t>Italia (Velence)</t>
  </si>
  <si>
    <t>Abauj megye</t>
  </si>
  <si>
    <t xml:space="preserve">Arad megye </t>
  </si>
  <si>
    <t xml:space="preserve">Árva </t>
  </si>
  <si>
    <t xml:space="preserve">Bács    </t>
  </si>
  <si>
    <t xml:space="preserve">Baranya </t>
  </si>
  <si>
    <t xml:space="preserve">Bars      </t>
  </si>
  <si>
    <t xml:space="preserve">Békés </t>
  </si>
  <si>
    <t>Bereg</t>
  </si>
  <si>
    <t xml:space="preserve">Bihar megye </t>
  </si>
  <si>
    <t xml:space="preserve">Borsod </t>
  </si>
  <si>
    <t xml:space="preserve">Csanád </t>
  </si>
  <si>
    <t xml:space="preserve">Csongrád megye </t>
  </si>
  <si>
    <t>Esztergom »</t>
  </si>
  <si>
    <t xml:space="preserve">Fehér     » </t>
  </si>
  <si>
    <t>Gömör megye</t>
  </si>
  <si>
    <t>Győr    »</t>
  </si>
  <si>
    <t>Heves megye</t>
  </si>
  <si>
    <t>Hont</t>
  </si>
  <si>
    <t xml:space="preserve">Komárom </t>
  </si>
  <si>
    <t xml:space="preserve">Közép-Szolnok  </t>
  </si>
  <si>
    <t xml:space="preserve">Krassó </t>
  </si>
  <si>
    <t xml:space="preserve">Kraszna </t>
  </si>
  <si>
    <t>Liptó</t>
  </si>
  <si>
    <t>Máramaros</t>
  </si>
  <si>
    <t xml:space="preserve">Moson  </t>
  </si>
  <si>
    <t xml:space="preserve">Nógrád </t>
  </si>
  <si>
    <t xml:space="preserve">Nyitra </t>
  </si>
  <si>
    <t xml:space="preserve">Pest </t>
  </si>
  <si>
    <t>Pozsony</t>
  </si>
  <si>
    <t xml:space="preserve">Sáros </t>
  </si>
  <si>
    <t xml:space="preserve">Somogy </t>
  </si>
  <si>
    <t xml:space="preserve">Sopron </t>
  </si>
  <si>
    <t>Szabolcs</t>
  </si>
  <si>
    <t>Szatmár</t>
  </si>
  <si>
    <t xml:space="preserve">Szepes </t>
  </si>
  <si>
    <t>Szörény</t>
  </si>
  <si>
    <t>Temes</t>
  </si>
  <si>
    <t xml:space="preserve">Tolna </t>
  </si>
  <si>
    <t xml:space="preserve">Torna </t>
  </si>
  <si>
    <t xml:space="preserve">Torontál  </t>
  </si>
  <si>
    <t>Trencsén</t>
  </si>
  <si>
    <t xml:space="preserve">Turócz  </t>
  </si>
  <si>
    <t xml:space="preserve">Ugocsa </t>
  </si>
  <si>
    <t>Ung</t>
  </si>
  <si>
    <t>Vas</t>
  </si>
  <si>
    <t>Veszprém</t>
  </si>
  <si>
    <t>Zala</t>
  </si>
  <si>
    <t>Zaránd</t>
  </si>
  <si>
    <t>Zemplén</t>
  </si>
  <si>
    <t>Zólyom</t>
  </si>
  <si>
    <t xml:space="preserve">Kővár vidék  </t>
  </si>
  <si>
    <t>Hajdu kerület .</t>
  </si>
  <si>
    <t>Jász-kún kerület</t>
  </si>
  <si>
    <t>Alsó-Fehér megye</t>
  </si>
  <si>
    <t xml:space="preserve">Belső-Szolnok </t>
  </si>
  <si>
    <t>Doboka    »</t>
  </si>
  <si>
    <t xml:space="preserve">Felső-Fehér »    </t>
  </si>
  <si>
    <t>Hunyad</t>
  </si>
  <si>
    <t xml:space="preserve">Kolozs megye </t>
  </si>
  <si>
    <t>Küküllő</t>
  </si>
  <si>
    <t>Torda</t>
  </si>
  <si>
    <t xml:space="preserve">Fogaras vidék </t>
  </si>
  <si>
    <t xml:space="preserve">Naszód </t>
  </si>
  <si>
    <t xml:space="preserve">Aranyos szék  </t>
  </si>
  <si>
    <r>
      <t xml:space="preserve">Csik szék </t>
    </r>
    <r>
      <rPr>
        <i/>
        <sz val="12"/>
        <rFont val="Times New Roman"/>
        <family val="1"/>
      </rPr>
      <t xml:space="preserve"> </t>
    </r>
  </si>
  <si>
    <t>Három szék</t>
  </si>
  <si>
    <t xml:space="preserve">Maros </t>
  </si>
  <si>
    <t>Udvarhely</t>
  </si>
  <si>
    <t xml:space="preserve">Köhalorn szék </t>
  </si>
  <si>
    <t>Medgyes</t>
  </si>
  <si>
    <t>Nagysink</t>
  </si>
  <si>
    <t xml:space="preserve">Segesvár   </t>
  </si>
  <si>
    <t>Szászsebes</t>
  </si>
  <si>
    <t>Szászváros</t>
  </si>
  <si>
    <t xml:space="preserve">Szeben </t>
  </si>
  <si>
    <t xml:space="preserve">Szerdahely   </t>
  </si>
  <si>
    <t xml:space="preserve">Ujegyház </t>
  </si>
  <si>
    <t xml:space="preserve">Besztercze vidék  </t>
  </si>
  <si>
    <t xml:space="preserve">Brassó vidék .  </t>
  </si>
  <si>
    <t>Fiume</t>
  </si>
  <si>
    <t>Körös</t>
  </si>
  <si>
    <t>Varasd</t>
  </si>
  <si>
    <t>Zágráb</t>
  </si>
  <si>
    <t>Szerém</t>
  </si>
  <si>
    <t>Verőce</t>
  </si>
  <si>
    <t>Pozsega</t>
  </si>
  <si>
    <t>Horvátország</t>
  </si>
  <si>
    <t>Horvát-szlavon határőrvidék</t>
  </si>
  <si>
    <t>Likkai ezred</t>
  </si>
  <si>
    <t>Ogulini</t>
  </si>
  <si>
    <t xml:space="preserve">Szluini  </t>
  </si>
  <si>
    <t xml:space="preserve">Brodi    </t>
  </si>
  <si>
    <t>Gradiskai</t>
  </si>
  <si>
    <t xml:space="preserve">I. Báni </t>
  </si>
  <si>
    <t>II. Báni</t>
  </si>
  <si>
    <t>Péterváradi ezred</t>
  </si>
  <si>
    <t>Felső-Ausztria</t>
  </si>
  <si>
    <t>Gépipar</t>
  </si>
  <si>
    <t>kocsi</t>
  </si>
  <si>
    <t>Vas, fém</t>
  </si>
  <si>
    <t>Bécs</t>
  </si>
  <si>
    <t>Pest-Buda, Óbuda</t>
  </si>
  <si>
    <t>Kő, agyag, üveg</t>
  </si>
  <si>
    <t>Monarchia</t>
  </si>
  <si>
    <t>Vegyi ipar</t>
  </si>
  <si>
    <t>Élelmiszeripar</t>
  </si>
  <si>
    <t>Magyar határőrv.</t>
  </si>
  <si>
    <t>Malom</t>
  </si>
  <si>
    <t>egyéb élelmiszer</t>
  </si>
  <si>
    <t>Cukorgyárak</t>
  </si>
  <si>
    <t>B1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</si>
  <si>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</si>
  <si>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</si>
  <si>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</si>
  <si>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</si>
  <si>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</si>
  <si>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</si>
  <si>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</si>
  <si>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</si>
  <si>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</si>
  <si>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</si>
  <si>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</si>
  <si>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</si>
  <si>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C14</t>
  </si>
  <si>
    <t>C15</t>
  </si>
  <si>
    <t>C00</t>
  </si>
  <si>
    <t>C17</t>
  </si>
  <si>
    <t>H3</t>
  </si>
  <si>
    <t>H7</t>
  </si>
  <si>
    <t>H5</t>
  </si>
  <si>
    <t>H1</t>
  </si>
  <si>
    <t>H6</t>
  </si>
  <si>
    <t>H2</t>
  </si>
  <si>
    <t>H4</t>
  </si>
  <si>
    <t>M8</t>
  </si>
  <si>
    <t>M11</t>
  </si>
  <si>
    <t>Otacsáci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</si>
  <si>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</si>
  <si>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</si>
  <si>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</si>
  <si>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</si>
  <si>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</si>
  <si>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</si>
  <si>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</si>
  <si>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</si>
  <si>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</si>
  <si>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M12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</si>
</sst>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2"/>
      <name val="Times New Roman"/>
      <family val="0"/>
    </font>
    <font>
      <sz val="12"/>
      <color indexed="8"/>
      <name val="Times New Roman CE"/>
      <family val="0"/>
    </font>
    <font>
      <b/>
      <sz val="12"/>
      <color indexed="8"/>
      <name val="Times New Roman CE"/>
      <family val="1"/>
    </font>
    <font>
      <i/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19" borderId="0" xfId="0" applyFill="1" applyAlignment="1">
      <alignment/>
    </xf>
    <xf numFmtId="0" fontId="5" fillId="19" borderId="0" xfId="0" applyFont="1" applyFill="1" applyAlignment="1">
      <alignment/>
    </xf>
    <xf numFmtId="0" fontId="5" fillId="19" borderId="0" xfId="0" applyFont="1" applyFill="1" applyAlignment="1">
      <alignment/>
    </xf>
    <xf numFmtId="0" fontId="0" fillId="36" borderId="0" xfId="0" applyFill="1" applyAlignment="1">
      <alignment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zoomScalePageLayoutView="0" workbookViewId="0" topLeftCell="A1">
      <pane xSplit="2" ySplit="2" topLeftCell="C10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82" sqref="C82"/>
    </sheetView>
  </sheetViews>
  <sheetFormatPr defaultColWidth="9.00390625" defaultRowHeight="15.75"/>
  <cols>
    <col min="1" max="1" width="9.00390625" style="9" customWidth="1"/>
    <col min="2" max="2" width="16.125" style="0" customWidth="1"/>
    <col min="3" max="4" width="9.00390625" style="12" customWidth="1"/>
    <col min="7" max="8" width="9.00390625" style="15" customWidth="1"/>
    <col min="11" max="12" width="9.00390625" style="18" customWidth="1"/>
    <col min="15" max="16" width="9.00390625" style="21" customWidth="1"/>
  </cols>
  <sheetData>
    <row r="1" spans="3:11" ht="15.75">
      <c r="C1" s="12" t="s">
        <v>112</v>
      </c>
      <c r="E1" t="s">
        <v>114</v>
      </c>
      <c r="G1" s="15" t="s">
        <v>117</v>
      </c>
      <c r="I1" t="s">
        <v>119</v>
      </c>
      <c r="K1" s="18" t="s">
        <v>120</v>
      </c>
    </row>
    <row r="2" spans="3:15" ht="15.75">
      <c r="C2" s="12" t="s">
        <v>113</v>
      </c>
      <c r="K2" s="18" t="s">
        <v>122</v>
      </c>
      <c r="M2" t="s">
        <v>123</v>
      </c>
      <c r="O2" s="21" t="s">
        <v>124</v>
      </c>
    </row>
    <row r="3" spans="1:16" ht="15.75">
      <c r="A3" s="9" t="s">
        <v>125</v>
      </c>
      <c r="B3" s="1" t="s">
        <v>115</v>
      </c>
      <c r="C3" s="12">
        <v>34</v>
      </c>
      <c r="D3" s="12">
        <f>384+23+18+18</f>
        <v>443</v>
      </c>
      <c r="E3">
        <v>34</v>
      </c>
      <c r="F3">
        <v>350</v>
      </c>
      <c r="G3" s="15">
        <v>1</v>
      </c>
      <c r="H3" s="15">
        <v>8</v>
      </c>
      <c r="I3">
        <v>9</v>
      </c>
      <c r="J3">
        <v>41</v>
      </c>
      <c r="K3" s="18">
        <v>3</v>
      </c>
      <c r="L3" s="18">
        <v>200</v>
      </c>
      <c r="O3" s="21">
        <v>11</v>
      </c>
      <c r="P3" s="21">
        <v>65</v>
      </c>
    </row>
    <row r="4" spans="1:16" ht="15.75">
      <c r="A4" s="9" t="s">
        <v>126</v>
      </c>
      <c r="B4" s="2" t="s">
        <v>0</v>
      </c>
      <c r="C4" s="12">
        <f>8+1+1</f>
        <v>10</v>
      </c>
      <c r="D4" s="12">
        <f>106+50+40+8</f>
        <v>204</v>
      </c>
      <c r="E4">
        <v>19</v>
      </c>
      <c r="F4">
        <f>12+202+100+8+16+5+32</f>
        <v>375</v>
      </c>
      <c r="G4" s="15">
        <v>6</v>
      </c>
      <c r="H4" s="15">
        <f>81+46</f>
        <v>127</v>
      </c>
      <c r="I4">
        <v>28</v>
      </c>
      <c r="J4">
        <f>13+30+9+60+38+18+1+2+30</f>
        <v>201</v>
      </c>
      <c r="K4" s="18">
        <v>10</v>
      </c>
      <c r="L4" s="18">
        <f>25+137</f>
        <v>162</v>
      </c>
      <c r="M4">
        <v>1</v>
      </c>
      <c r="N4">
        <v>4</v>
      </c>
      <c r="O4" s="21">
        <v>22</v>
      </c>
      <c r="P4" s="21">
        <f>29+38+62+74+28+20</f>
        <v>251</v>
      </c>
    </row>
    <row r="5" spans="1:14" ht="15.75">
      <c r="A5" s="9" t="s">
        <v>127</v>
      </c>
      <c r="B5" s="2" t="s">
        <v>111</v>
      </c>
      <c r="C5" s="12">
        <f>2+2</f>
        <v>4</v>
      </c>
      <c r="D5" s="12">
        <f>10+22</f>
        <v>32</v>
      </c>
      <c r="E5">
        <v>5</v>
      </c>
      <c r="F5">
        <v>95</v>
      </c>
      <c r="I5">
        <v>2</v>
      </c>
      <c r="J5">
        <v>6</v>
      </c>
      <c r="M5">
        <v>1</v>
      </c>
      <c r="N5">
        <v>6</v>
      </c>
    </row>
    <row r="6" spans="1:2" ht="15.75">
      <c r="A6" s="9" t="s">
        <v>128</v>
      </c>
      <c r="B6" s="2" t="s">
        <v>1</v>
      </c>
    </row>
    <row r="7" spans="1:16" ht="15.75">
      <c r="A7" s="9" t="s">
        <v>129</v>
      </c>
      <c r="B7" s="2" t="s">
        <v>2</v>
      </c>
      <c r="C7" s="12">
        <v>6</v>
      </c>
      <c r="D7" s="12">
        <v>76</v>
      </c>
      <c r="E7">
        <v>90</v>
      </c>
      <c r="F7">
        <f>321+166+356+36+279+370+220+787+230+20</f>
        <v>2785</v>
      </c>
      <c r="G7" s="15">
        <v>1</v>
      </c>
      <c r="H7" s="15">
        <v>20</v>
      </c>
      <c r="I7">
        <v>5</v>
      </c>
      <c r="J7">
        <v>72</v>
      </c>
      <c r="K7" s="18">
        <v>2</v>
      </c>
      <c r="L7" s="18">
        <v>30</v>
      </c>
      <c r="O7" s="21">
        <v>7</v>
      </c>
      <c r="P7" s="21">
        <v>48</v>
      </c>
    </row>
    <row r="8" spans="1:8" ht="15.75">
      <c r="A8" s="9" t="s">
        <v>130</v>
      </c>
      <c r="B8" s="2" t="s">
        <v>3</v>
      </c>
      <c r="E8">
        <v>40</v>
      </c>
      <c r="F8">
        <f>35+40+738+182+65+36+36+4+25</f>
        <v>1161</v>
      </c>
      <c r="G8" s="15">
        <v>1</v>
      </c>
      <c r="H8" s="15">
        <v>8</v>
      </c>
    </row>
    <row r="9" spans="1:12" ht="15.75">
      <c r="A9" s="9" t="s">
        <v>131</v>
      </c>
      <c r="B9" s="2" t="s">
        <v>4</v>
      </c>
      <c r="G9" s="15">
        <v>1</v>
      </c>
      <c r="H9" s="15">
        <v>1</v>
      </c>
      <c r="I9">
        <v>1</v>
      </c>
      <c r="J9">
        <v>6</v>
      </c>
      <c r="K9" s="18">
        <v>2</v>
      </c>
      <c r="L9" s="18">
        <v>24</v>
      </c>
    </row>
    <row r="10" spans="1:12" ht="15.75">
      <c r="A10" s="9" t="s">
        <v>132</v>
      </c>
      <c r="B10" s="2" t="s">
        <v>5</v>
      </c>
      <c r="C10" s="12">
        <v>27</v>
      </c>
      <c r="D10" s="12">
        <f>34+44+237+331</f>
        <v>646</v>
      </c>
      <c r="E10">
        <v>1</v>
      </c>
      <c r="F10">
        <v>6</v>
      </c>
      <c r="G10" s="15">
        <v>1</v>
      </c>
      <c r="H10" s="15">
        <v>12</v>
      </c>
      <c r="I10">
        <v>4</v>
      </c>
      <c r="J10">
        <v>40</v>
      </c>
      <c r="K10" s="18">
        <v>3</v>
      </c>
      <c r="L10" s="18">
        <v>78</v>
      </c>
    </row>
    <row r="11" spans="1:4" ht="15.75">
      <c r="A11" s="9" t="s">
        <v>133</v>
      </c>
      <c r="B11" s="2" t="s">
        <v>6</v>
      </c>
      <c r="C11" s="12">
        <v>1</v>
      </c>
      <c r="D11" s="12">
        <v>4</v>
      </c>
    </row>
    <row r="12" spans="1:16" ht="15.75">
      <c r="A12" s="9" t="s">
        <v>134</v>
      </c>
      <c r="B12" s="2" t="s">
        <v>7</v>
      </c>
      <c r="C12" s="12">
        <f>32+2</f>
        <v>34</v>
      </c>
      <c r="D12" s="12">
        <f>38+45+94+31+44+33+12</f>
        <v>297</v>
      </c>
      <c r="E12">
        <v>103</v>
      </c>
      <c r="F12">
        <f>725+25+48+34+48+16+73+240+403+236+685+112+36+10+8+12+25+16+9</f>
        <v>2761</v>
      </c>
      <c r="G12" s="15">
        <v>21</v>
      </c>
      <c r="H12" s="15">
        <f>96+35+18+46+36</f>
        <v>231</v>
      </c>
      <c r="I12">
        <v>48</v>
      </c>
      <c r="J12">
        <f>35+83+13+36+18+164+52+8+9+32+10</f>
        <v>460</v>
      </c>
      <c r="K12" s="18">
        <v>36</v>
      </c>
      <c r="L12" s="18">
        <f>16+95+38+36+26+64+54+90+98+41+166</f>
        <v>724</v>
      </c>
      <c r="O12" s="21">
        <f>54+70+35+63+84</f>
        <v>306</v>
      </c>
      <c r="P12" s="21">
        <f>29+68+56+64+66+113+44+95+127+46+59+58+59+59+80+83+46+83+86+41+81+75+50+39+79+56+80+69+70+37+109+50+79+50+37</f>
        <v>2323</v>
      </c>
    </row>
    <row r="13" spans="1:16" ht="15.75">
      <c r="A13" s="9" t="s">
        <v>135</v>
      </c>
      <c r="B13" s="2" t="s">
        <v>8</v>
      </c>
      <c r="C13" s="12">
        <f>13+3</f>
        <v>16</v>
      </c>
      <c r="D13" s="12">
        <f>56+27+28+8</f>
        <v>119</v>
      </c>
      <c r="E13">
        <v>84</v>
      </c>
      <c r="F13">
        <f>60+221+152+102+33+65+134+90+560+652+226+60+24+35+4</f>
        <v>2418</v>
      </c>
      <c r="G13" s="15">
        <v>1</v>
      </c>
      <c r="H13" s="15">
        <v>12</v>
      </c>
      <c r="I13">
        <v>10</v>
      </c>
      <c r="J13">
        <v>122</v>
      </c>
      <c r="K13" s="18">
        <v>19</v>
      </c>
      <c r="L13" s="18">
        <f>81+58+57+47+70</f>
        <v>313</v>
      </c>
      <c r="O13" s="21">
        <f>45+25+43+48+16+24</f>
        <v>201</v>
      </c>
      <c r="P13" s="21">
        <f>100+47+38+106+67+134+85+97+52+76+54+64+107+84+76+70+46+28+28+55+88</f>
        <v>1502</v>
      </c>
    </row>
    <row r="14" spans="1:16" ht="15.75">
      <c r="A14" s="9" t="s">
        <v>136</v>
      </c>
      <c r="B14" s="2" t="s">
        <v>9</v>
      </c>
      <c r="C14" s="12">
        <f>5+2</f>
        <v>7</v>
      </c>
      <c r="D14" s="12">
        <f>48+4</f>
        <v>52</v>
      </c>
      <c r="E14">
        <v>21</v>
      </c>
      <c r="F14">
        <f>607+154+22+12</f>
        <v>795</v>
      </c>
      <c r="G14" s="15">
        <v>3</v>
      </c>
      <c r="H14" s="15">
        <v>34</v>
      </c>
      <c r="I14">
        <v>5</v>
      </c>
      <c r="J14">
        <v>36</v>
      </c>
      <c r="K14" s="18">
        <v>8</v>
      </c>
      <c r="L14" s="18">
        <v>80</v>
      </c>
      <c r="O14" s="21">
        <f>21+13+37</f>
        <v>71</v>
      </c>
      <c r="P14" s="21">
        <f>148+112+68+20+190</f>
        <v>538</v>
      </c>
    </row>
    <row r="15" spans="1:16" ht="15.75">
      <c r="A15" s="9" t="s">
        <v>137</v>
      </c>
      <c r="B15" s="2" t="s">
        <v>10</v>
      </c>
      <c r="C15" s="12">
        <v>3</v>
      </c>
      <c r="D15" s="12">
        <v>24</v>
      </c>
      <c r="E15">
        <v>7</v>
      </c>
      <c r="F15">
        <f>75+26+46</f>
        <v>147</v>
      </c>
      <c r="G15" s="15">
        <v>1</v>
      </c>
      <c r="H15" s="15">
        <v>8</v>
      </c>
      <c r="I15">
        <v>8</v>
      </c>
      <c r="J15">
        <v>48</v>
      </c>
      <c r="K15" s="18">
        <v>19</v>
      </c>
      <c r="L15" s="18">
        <f>56+110+132+114+68</f>
        <v>480</v>
      </c>
      <c r="O15" s="21">
        <v>28</v>
      </c>
      <c r="P15" s="21">
        <f>254+33</f>
        <v>287</v>
      </c>
    </row>
    <row r="16" spans="1:12" ht="15.75">
      <c r="A16" s="9" t="s">
        <v>138</v>
      </c>
      <c r="B16" s="2" t="s">
        <v>11</v>
      </c>
      <c r="K16" s="18">
        <v>1</v>
      </c>
      <c r="L16" s="18">
        <v>70</v>
      </c>
    </row>
    <row r="17" spans="1:12" ht="15.75">
      <c r="A17" s="9" t="s">
        <v>139</v>
      </c>
      <c r="B17" s="2" t="s">
        <v>12</v>
      </c>
      <c r="K17" s="18">
        <v>2</v>
      </c>
      <c r="L17" s="18">
        <v>28</v>
      </c>
    </row>
    <row r="18" spans="1:16" s="7" customFormat="1" ht="15.75">
      <c r="A18" s="10" t="s">
        <v>140</v>
      </c>
      <c r="B18" s="3" t="s">
        <v>13</v>
      </c>
      <c r="C18" s="13">
        <f aca="true" t="shared" si="0" ref="C18:P18">SUM(C3:C17)</f>
        <v>142</v>
      </c>
      <c r="D18" s="13">
        <f t="shared" si="0"/>
        <v>1897</v>
      </c>
      <c r="E18" s="7">
        <f t="shared" si="0"/>
        <v>404</v>
      </c>
      <c r="F18" s="7">
        <f t="shared" si="0"/>
        <v>10893</v>
      </c>
      <c r="G18" s="16">
        <f t="shared" si="0"/>
        <v>37</v>
      </c>
      <c r="H18" s="16">
        <f t="shared" si="0"/>
        <v>461</v>
      </c>
      <c r="I18" s="7">
        <f t="shared" si="0"/>
        <v>120</v>
      </c>
      <c r="J18" s="7">
        <f t="shared" si="0"/>
        <v>1032</v>
      </c>
      <c r="K18" s="19">
        <f t="shared" si="0"/>
        <v>105</v>
      </c>
      <c r="L18" s="19">
        <f t="shared" si="0"/>
        <v>2189</v>
      </c>
      <c r="M18" s="7">
        <f t="shared" si="0"/>
        <v>2</v>
      </c>
      <c r="N18" s="7">
        <f t="shared" si="0"/>
        <v>10</v>
      </c>
      <c r="O18" s="22">
        <f t="shared" si="0"/>
        <v>646</v>
      </c>
      <c r="P18" s="22">
        <f t="shared" si="0"/>
        <v>5014</v>
      </c>
    </row>
    <row r="19" spans="1:12" ht="15.75">
      <c r="A19" s="9" t="s">
        <v>141</v>
      </c>
      <c r="B19" s="2" t="s">
        <v>14</v>
      </c>
      <c r="C19" s="12">
        <v>9</v>
      </c>
      <c r="D19" s="12">
        <f>49+20+38</f>
        <v>107</v>
      </c>
      <c r="G19" s="15">
        <v>2</v>
      </c>
      <c r="H19" s="15">
        <v>15</v>
      </c>
      <c r="I19">
        <v>9</v>
      </c>
      <c r="J19">
        <v>58</v>
      </c>
      <c r="K19" s="18">
        <v>2</v>
      </c>
      <c r="L19" s="18">
        <v>126</v>
      </c>
    </row>
    <row r="21" spans="2:14" ht="15.75">
      <c r="B21" s="2" t="s">
        <v>116</v>
      </c>
      <c r="C21" s="12">
        <v>15</v>
      </c>
      <c r="D21" s="12">
        <f>22+4+156</f>
        <v>182</v>
      </c>
      <c r="E21">
        <v>5</v>
      </c>
      <c r="F21">
        <v>41</v>
      </c>
      <c r="I21">
        <v>5</v>
      </c>
      <c r="J21">
        <v>30</v>
      </c>
      <c r="K21" s="18">
        <v>20</v>
      </c>
      <c r="L21" s="18">
        <f>372+438</f>
        <v>810</v>
      </c>
      <c r="M21">
        <v>1</v>
      </c>
      <c r="N21">
        <v>4</v>
      </c>
    </row>
    <row r="22" spans="2:16" ht="15.75">
      <c r="B22" s="4" t="s">
        <v>15</v>
      </c>
      <c r="E22">
        <v>2</v>
      </c>
      <c r="F22">
        <v>24</v>
      </c>
      <c r="K22" s="18">
        <v>2</v>
      </c>
      <c r="L22" s="18">
        <v>20</v>
      </c>
      <c r="O22" s="21">
        <v>1</v>
      </c>
      <c r="P22" s="21">
        <v>12</v>
      </c>
    </row>
    <row r="23" spans="2:12" ht="15.75">
      <c r="B23" s="4" t="s">
        <v>16</v>
      </c>
      <c r="E23">
        <v>2</v>
      </c>
      <c r="F23">
        <v>33</v>
      </c>
      <c r="K23" s="18">
        <v>14</v>
      </c>
      <c r="L23" s="18">
        <f>57+46+30+22+125</f>
        <v>280</v>
      </c>
    </row>
    <row r="24" ht="15.75">
      <c r="B24" s="4" t="s">
        <v>17</v>
      </c>
    </row>
    <row r="25" spans="2:12" ht="15.75">
      <c r="B25" s="4" t="s">
        <v>18</v>
      </c>
      <c r="K25" s="18">
        <v>5</v>
      </c>
      <c r="L25" s="18">
        <f>50+16+48</f>
        <v>114</v>
      </c>
    </row>
    <row r="26" spans="2:12" ht="15.75">
      <c r="B26" s="4" t="s">
        <v>19</v>
      </c>
      <c r="E26">
        <v>3</v>
      </c>
      <c r="F26">
        <v>64</v>
      </c>
      <c r="K26" s="18">
        <v>5</v>
      </c>
      <c r="L26" s="18">
        <f>28+35+20</f>
        <v>83</v>
      </c>
    </row>
    <row r="27" spans="2:12" ht="15.75">
      <c r="B27" s="4" t="s">
        <v>20</v>
      </c>
      <c r="K27" s="18">
        <v>2</v>
      </c>
      <c r="L27" s="18">
        <v>24</v>
      </c>
    </row>
    <row r="28" spans="2:12" ht="15.75">
      <c r="B28" s="4" t="s">
        <v>21</v>
      </c>
      <c r="K28" s="18">
        <v>5</v>
      </c>
      <c r="L28" s="18">
        <f>48+80</f>
        <v>128</v>
      </c>
    </row>
    <row r="29" spans="2:12" ht="15.75">
      <c r="B29" s="4" t="s">
        <v>22</v>
      </c>
      <c r="K29" s="18">
        <v>1</v>
      </c>
      <c r="L29" s="18">
        <v>24</v>
      </c>
    </row>
    <row r="30" spans="2:16" ht="15.75">
      <c r="B30" s="4" t="s">
        <v>23</v>
      </c>
      <c r="I30">
        <v>1</v>
      </c>
      <c r="J30">
        <v>15</v>
      </c>
      <c r="K30" s="18">
        <v>4</v>
      </c>
      <c r="L30" s="18">
        <f>34+55</f>
        <v>89</v>
      </c>
      <c r="O30" s="21">
        <v>4</v>
      </c>
      <c r="P30" s="21">
        <v>24</v>
      </c>
    </row>
    <row r="31" spans="2:16" ht="15.75">
      <c r="B31" s="4" t="s">
        <v>24</v>
      </c>
      <c r="E31">
        <v>5</v>
      </c>
      <c r="F31">
        <f>164+18</f>
        <v>182</v>
      </c>
      <c r="O31" s="21">
        <v>2</v>
      </c>
      <c r="P31" s="21">
        <v>28</v>
      </c>
    </row>
    <row r="32" spans="2:12" ht="15.75">
      <c r="B32" s="4" t="s">
        <v>25</v>
      </c>
      <c r="K32" s="18">
        <v>1</v>
      </c>
      <c r="L32" s="18">
        <v>8</v>
      </c>
    </row>
    <row r="33" spans="2:12" ht="15.75">
      <c r="B33" s="4" t="s">
        <v>26</v>
      </c>
      <c r="K33" s="18">
        <v>5</v>
      </c>
      <c r="L33" s="18">
        <f>38+96</f>
        <v>134</v>
      </c>
    </row>
    <row r="34" spans="2:12" ht="15.75">
      <c r="B34" s="4" t="s">
        <v>27</v>
      </c>
      <c r="K34" s="18">
        <v>2</v>
      </c>
      <c r="L34" s="18">
        <v>24</v>
      </c>
    </row>
    <row r="35" spans="2:16" ht="15.75">
      <c r="B35" s="4" t="s">
        <v>28</v>
      </c>
      <c r="I35">
        <v>1</v>
      </c>
      <c r="J35">
        <v>8</v>
      </c>
      <c r="K35" s="18">
        <v>4</v>
      </c>
      <c r="L35" s="18">
        <f>76+24</f>
        <v>100</v>
      </c>
      <c r="O35" s="21">
        <v>2</v>
      </c>
      <c r="P35" s="21">
        <v>36</v>
      </c>
    </row>
    <row r="36" spans="2:12" ht="15.75">
      <c r="B36" s="4" t="s">
        <v>29</v>
      </c>
      <c r="E36">
        <v>2</v>
      </c>
      <c r="F36">
        <v>32</v>
      </c>
      <c r="K36" s="18">
        <v>1</v>
      </c>
      <c r="L36" s="18">
        <v>6</v>
      </c>
    </row>
    <row r="37" spans="2:12" ht="15.75">
      <c r="B37" s="4" t="s">
        <v>30</v>
      </c>
      <c r="I37">
        <v>1</v>
      </c>
      <c r="J37">
        <v>8</v>
      </c>
      <c r="K37" s="18">
        <v>3</v>
      </c>
      <c r="L37" s="18">
        <f>42+24</f>
        <v>66</v>
      </c>
    </row>
    <row r="38" spans="2:12" ht="15.75">
      <c r="B38" s="4" t="s">
        <v>31</v>
      </c>
      <c r="K38" s="18">
        <v>3</v>
      </c>
      <c r="L38" s="18">
        <v>38</v>
      </c>
    </row>
    <row r="39" spans="2:12" ht="15.75">
      <c r="B39" s="4" t="s">
        <v>32</v>
      </c>
      <c r="K39" s="18">
        <v>1</v>
      </c>
      <c r="L39" s="18">
        <v>12</v>
      </c>
    </row>
    <row r="40" spans="2:16" ht="15.75">
      <c r="B40" s="4" t="s">
        <v>33</v>
      </c>
      <c r="O40" s="21">
        <v>12</v>
      </c>
      <c r="P40" s="21">
        <f>39+45+36</f>
        <v>120</v>
      </c>
    </row>
    <row r="41" ht="15.75">
      <c r="B41" s="4" t="s">
        <v>34</v>
      </c>
    </row>
    <row r="42" spans="2:12" ht="15.75">
      <c r="B42" s="4" t="s">
        <v>35</v>
      </c>
      <c r="E42">
        <v>37</v>
      </c>
      <c r="F42">
        <f>84+540+90+474+358</f>
        <v>1546</v>
      </c>
      <c r="G42" s="15">
        <v>1</v>
      </c>
      <c r="H42" s="15">
        <v>8</v>
      </c>
      <c r="I42">
        <v>3</v>
      </c>
      <c r="J42">
        <v>22</v>
      </c>
      <c r="K42" s="18">
        <v>6</v>
      </c>
      <c r="L42" s="18">
        <f>12+32+22</f>
        <v>66</v>
      </c>
    </row>
    <row r="43" ht="15.75">
      <c r="B43" s="4" t="s">
        <v>36</v>
      </c>
    </row>
    <row r="44" ht="15.75">
      <c r="B44" s="4" t="s">
        <v>37</v>
      </c>
    </row>
    <row r="45" ht="15.75">
      <c r="B45" s="4" t="s">
        <v>38</v>
      </c>
    </row>
    <row r="46" spans="2:16" ht="15.75">
      <c r="B46" s="4" t="s">
        <v>39</v>
      </c>
      <c r="K46" s="18">
        <v>2</v>
      </c>
      <c r="L46" s="18">
        <v>58</v>
      </c>
      <c r="O46" s="21">
        <v>22</v>
      </c>
      <c r="P46" s="21">
        <f>90+69</f>
        <v>159</v>
      </c>
    </row>
    <row r="47" spans="2:16" ht="15.75">
      <c r="B47" s="4" t="s">
        <v>40</v>
      </c>
      <c r="O47" s="21">
        <v>4</v>
      </c>
      <c r="P47" s="21">
        <v>44</v>
      </c>
    </row>
    <row r="48" spans="2:16" ht="15.75">
      <c r="B48" s="4" t="s">
        <v>41</v>
      </c>
      <c r="K48" s="18">
        <v>1</v>
      </c>
      <c r="L48" s="18">
        <v>8</v>
      </c>
      <c r="O48" s="21">
        <v>25</v>
      </c>
      <c r="P48" s="21">
        <v>152</v>
      </c>
    </row>
    <row r="49" spans="2:12" ht="15.75">
      <c r="B49" s="4" t="s">
        <v>42</v>
      </c>
      <c r="I49">
        <v>5</v>
      </c>
      <c r="J49">
        <v>66</v>
      </c>
      <c r="K49" s="18">
        <v>4</v>
      </c>
      <c r="L49" s="18">
        <f>25+25+32</f>
        <v>82</v>
      </c>
    </row>
    <row r="50" spans="2:12" ht="15.75">
      <c r="B50" s="4" t="s">
        <v>43</v>
      </c>
      <c r="I50">
        <v>3</v>
      </c>
      <c r="J50">
        <v>9</v>
      </c>
      <c r="K50" s="18">
        <v>4</v>
      </c>
      <c r="L50" s="18">
        <v>57</v>
      </c>
    </row>
    <row r="51" spans="2:12" ht="15.75">
      <c r="B51" s="4" t="s">
        <v>44</v>
      </c>
      <c r="K51" s="18">
        <v>1</v>
      </c>
      <c r="L51" s="18">
        <v>25</v>
      </c>
    </row>
    <row r="52" spans="2:12" ht="15.75">
      <c r="B52" s="4" t="s">
        <v>45</v>
      </c>
      <c r="K52" s="18">
        <v>4</v>
      </c>
      <c r="L52" s="18">
        <f>32+20</f>
        <v>52</v>
      </c>
    </row>
    <row r="53" spans="2:16" ht="15.75">
      <c r="B53" s="4" t="s">
        <v>46</v>
      </c>
      <c r="C53" s="12">
        <v>1</v>
      </c>
      <c r="D53" s="12">
        <v>10</v>
      </c>
      <c r="K53" s="18">
        <v>2</v>
      </c>
      <c r="L53" s="18">
        <v>32</v>
      </c>
      <c r="O53" s="21">
        <v>31</v>
      </c>
      <c r="P53" s="21">
        <f>54+97+80</f>
        <v>231</v>
      </c>
    </row>
    <row r="54" spans="2:12" ht="15.75">
      <c r="B54" s="4" t="s">
        <v>47</v>
      </c>
      <c r="I54">
        <v>1</v>
      </c>
      <c r="J54">
        <v>36</v>
      </c>
      <c r="K54" s="18">
        <v>1</v>
      </c>
      <c r="L54" s="18">
        <v>8</v>
      </c>
    </row>
    <row r="55" spans="2:12" ht="15.75">
      <c r="B55" s="4" t="s">
        <v>48</v>
      </c>
      <c r="K55" s="18">
        <v>2</v>
      </c>
      <c r="L55" s="18">
        <v>14</v>
      </c>
    </row>
    <row r="56" spans="2:6" ht="15.75">
      <c r="B56" s="4" t="s">
        <v>49</v>
      </c>
      <c r="E56">
        <v>2</v>
      </c>
      <c r="F56">
        <v>40</v>
      </c>
    </row>
    <row r="57" ht="15.75">
      <c r="B57" s="4" t="s">
        <v>50</v>
      </c>
    </row>
    <row r="58" spans="2:12" ht="15.75">
      <c r="B58" s="4" t="s">
        <v>51</v>
      </c>
      <c r="I58">
        <v>1</v>
      </c>
      <c r="J58">
        <v>14</v>
      </c>
      <c r="K58" s="18">
        <v>6</v>
      </c>
      <c r="L58" s="18">
        <f>85+83+12</f>
        <v>180</v>
      </c>
    </row>
    <row r="59" spans="2:12" ht="15.75">
      <c r="B59" s="4" t="s">
        <v>52</v>
      </c>
      <c r="K59" s="18">
        <v>4</v>
      </c>
      <c r="L59" s="18">
        <v>38</v>
      </c>
    </row>
    <row r="60" ht="15.75">
      <c r="B60" s="4" t="s">
        <v>53</v>
      </c>
    </row>
    <row r="61" spans="2:12" ht="15.75">
      <c r="B61" s="4" t="s">
        <v>54</v>
      </c>
      <c r="K61" s="18">
        <v>4</v>
      </c>
      <c r="L61" s="18">
        <f>40+28</f>
        <v>68</v>
      </c>
    </row>
    <row r="62" spans="2:16" ht="15.75">
      <c r="B62" s="4" t="s">
        <v>55</v>
      </c>
      <c r="O62" s="21">
        <v>1</v>
      </c>
      <c r="P62" s="21">
        <v>6</v>
      </c>
    </row>
    <row r="63" ht="15.75">
      <c r="B63" s="4" t="s">
        <v>56</v>
      </c>
    </row>
    <row r="64" ht="15.75">
      <c r="B64" s="4" t="s">
        <v>57</v>
      </c>
    </row>
    <row r="65" ht="15.75">
      <c r="B65" s="4" t="s">
        <v>58</v>
      </c>
    </row>
    <row r="66" spans="2:12" ht="15.75">
      <c r="B66" s="4" t="s">
        <v>59</v>
      </c>
      <c r="G66" s="15">
        <v>1</v>
      </c>
      <c r="H66" s="15">
        <v>4</v>
      </c>
      <c r="K66" s="18">
        <v>1</v>
      </c>
      <c r="L66" s="18">
        <v>8</v>
      </c>
    </row>
    <row r="67" spans="2:12" ht="15.75">
      <c r="B67" s="4" t="s">
        <v>60</v>
      </c>
      <c r="K67" s="18">
        <v>5</v>
      </c>
      <c r="L67" s="18">
        <f>34+22+14</f>
        <v>70</v>
      </c>
    </row>
    <row r="68" spans="2:16" ht="15.75">
      <c r="B68" s="4" t="s">
        <v>61</v>
      </c>
      <c r="K68" s="18">
        <v>2</v>
      </c>
      <c r="L68" s="18">
        <v>56</v>
      </c>
      <c r="O68" s="21">
        <v>7</v>
      </c>
      <c r="P68" s="21">
        <v>43</v>
      </c>
    </row>
    <row r="69" ht="15.75">
      <c r="B69" s="4" t="s">
        <v>62</v>
      </c>
    </row>
    <row r="70" spans="2:12" ht="15.75">
      <c r="B70" s="4" t="s">
        <v>63</v>
      </c>
      <c r="E70">
        <v>3</v>
      </c>
      <c r="F70">
        <v>76</v>
      </c>
      <c r="K70" s="18">
        <v>1</v>
      </c>
      <c r="L70" s="18">
        <v>16</v>
      </c>
    </row>
    <row r="71" spans="2:6" ht="15.75">
      <c r="B71" s="4" t="s">
        <v>64</v>
      </c>
      <c r="E71">
        <v>3</v>
      </c>
      <c r="F71">
        <v>62</v>
      </c>
    </row>
    <row r="72" ht="15.75">
      <c r="B72" s="4" t="s">
        <v>65</v>
      </c>
    </row>
    <row r="73" ht="15.75">
      <c r="B73" s="4" t="s">
        <v>66</v>
      </c>
    </row>
    <row r="74" ht="15.75">
      <c r="B74" s="4" t="s">
        <v>67</v>
      </c>
    </row>
    <row r="75" ht="15.75">
      <c r="B75" s="5"/>
    </row>
    <row r="76" ht="15.75">
      <c r="B76" s="4" t="s">
        <v>68</v>
      </c>
    </row>
    <row r="77" ht="15.75">
      <c r="B77" s="4" t="s">
        <v>69</v>
      </c>
    </row>
    <row r="78" spans="2:12" ht="15.75">
      <c r="B78" s="4" t="s">
        <v>70</v>
      </c>
      <c r="K78" s="18">
        <v>1</v>
      </c>
      <c r="L78" s="18">
        <v>16</v>
      </c>
    </row>
    <row r="79" ht="15.75">
      <c r="B79" s="4" t="s">
        <v>71</v>
      </c>
    </row>
    <row r="80" ht="15.75">
      <c r="B80" s="4" t="s">
        <v>72</v>
      </c>
    </row>
    <row r="81" ht="15.75">
      <c r="B81" s="4" t="s">
        <v>73</v>
      </c>
    </row>
    <row r="82" ht="15.75">
      <c r="B82" s="4" t="s">
        <v>74</v>
      </c>
    </row>
    <row r="83" ht="15.75">
      <c r="B83" s="4" t="s">
        <v>75</v>
      </c>
    </row>
    <row r="84" ht="15.75">
      <c r="B84" s="5"/>
    </row>
    <row r="85" ht="15.75">
      <c r="B85" s="4" t="s">
        <v>76</v>
      </c>
    </row>
    <row r="86" ht="15.75">
      <c r="B86" s="4" t="s">
        <v>77</v>
      </c>
    </row>
    <row r="87" ht="15.75">
      <c r="B87" s="5"/>
    </row>
    <row r="88" ht="15.75">
      <c r="B88" s="4" t="s">
        <v>78</v>
      </c>
    </row>
    <row r="89" ht="15.75">
      <c r="B89" s="4" t="s">
        <v>79</v>
      </c>
    </row>
    <row r="90" ht="15.75">
      <c r="B90" s="4" t="s">
        <v>80</v>
      </c>
    </row>
    <row r="91" ht="15.75">
      <c r="B91" s="4" t="s">
        <v>81</v>
      </c>
    </row>
    <row r="92" spans="2:6" ht="15.75">
      <c r="B92" s="4" t="s">
        <v>82</v>
      </c>
      <c r="E92">
        <v>7</v>
      </c>
      <c r="F92">
        <v>184</v>
      </c>
    </row>
    <row r="93" ht="15.75">
      <c r="B93" s="4"/>
    </row>
    <row r="94" ht="15.75">
      <c r="B94" s="4" t="s">
        <v>83</v>
      </c>
    </row>
    <row r="95" ht="15.75">
      <c r="B95" s="4" t="s">
        <v>84</v>
      </c>
    </row>
    <row r="96" ht="15.75">
      <c r="B96" s="4" t="s">
        <v>85</v>
      </c>
    </row>
    <row r="97" ht="15.75">
      <c r="B97" s="4" t="s">
        <v>86</v>
      </c>
    </row>
    <row r="98" ht="15.75">
      <c r="B98" s="4" t="s">
        <v>87</v>
      </c>
    </row>
    <row r="99" ht="15.75">
      <c r="B99" s="4" t="s">
        <v>88</v>
      </c>
    </row>
    <row r="100" spans="2:10" ht="15.75">
      <c r="B100" s="4" t="s">
        <v>89</v>
      </c>
      <c r="I100">
        <v>2</v>
      </c>
      <c r="J100">
        <v>6</v>
      </c>
    </row>
    <row r="101" ht="15.75">
      <c r="B101" s="4" t="s">
        <v>90</v>
      </c>
    </row>
    <row r="102" ht="15.75">
      <c r="B102" s="4" t="s">
        <v>91</v>
      </c>
    </row>
    <row r="103" ht="15.75">
      <c r="B103" s="4" t="s">
        <v>92</v>
      </c>
    </row>
    <row r="104" spans="2:12" ht="15.75">
      <c r="B104" s="4" t="s">
        <v>93</v>
      </c>
      <c r="I104">
        <v>1</v>
      </c>
      <c r="J104">
        <v>10</v>
      </c>
      <c r="K104" s="18">
        <v>1</v>
      </c>
      <c r="L104" s="18">
        <v>18</v>
      </c>
    </row>
    <row r="105" ht="15.75">
      <c r="B105" s="5"/>
    </row>
    <row r="106" spans="1:12" ht="15.75">
      <c r="A106" s="9" t="s">
        <v>143</v>
      </c>
      <c r="B106" s="4" t="s">
        <v>95</v>
      </c>
      <c r="K106" s="18">
        <v>1</v>
      </c>
      <c r="L106" s="18">
        <v>12</v>
      </c>
    </row>
    <row r="107" spans="1:12" ht="15.75">
      <c r="A107" s="9" t="s">
        <v>144</v>
      </c>
      <c r="B107" s="4" t="s">
        <v>96</v>
      </c>
      <c r="K107" s="18">
        <v>1</v>
      </c>
      <c r="L107" s="18">
        <v>50</v>
      </c>
    </row>
    <row r="108" spans="1:12" ht="15.75">
      <c r="A108" s="9" t="s">
        <v>145</v>
      </c>
      <c r="B108" s="4" t="s">
        <v>97</v>
      </c>
      <c r="E108">
        <v>1</v>
      </c>
      <c r="F108">
        <v>23</v>
      </c>
      <c r="K108" s="18">
        <v>1</v>
      </c>
      <c r="L108" s="18">
        <v>60</v>
      </c>
    </row>
    <row r="109" spans="1:12" ht="15.75">
      <c r="A109" s="9" t="s">
        <v>142</v>
      </c>
      <c r="B109" s="4" t="s">
        <v>94</v>
      </c>
      <c r="C109" s="12">
        <v>1</v>
      </c>
      <c r="D109" s="12">
        <v>18</v>
      </c>
      <c r="I109">
        <v>1</v>
      </c>
      <c r="J109">
        <v>12</v>
      </c>
      <c r="K109" s="18">
        <v>2</v>
      </c>
      <c r="L109" s="18">
        <v>76</v>
      </c>
    </row>
    <row r="110" spans="1:12" ht="15.75">
      <c r="A110" s="9" t="s">
        <v>146</v>
      </c>
      <c r="B110" s="4" t="s">
        <v>98</v>
      </c>
      <c r="K110" s="18">
        <v>1</v>
      </c>
      <c r="L110" s="18">
        <v>50</v>
      </c>
    </row>
    <row r="111" spans="1:12" ht="15.75">
      <c r="A111" s="9" t="s">
        <v>147</v>
      </c>
      <c r="B111" s="4" t="s">
        <v>99</v>
      </c>
      <c r="K111" s="18">
        <v>1</v>
      </c>
      <c r="L111" s="18">
        <v>26</v>
      </c>
    </row>
    <row r="112" spans="1:2" ht="15.75">
      <c r="A112" s="9" t="s">
        <v>148</v>
      </c>
      <c r="B112" s="4" t="s">
        <v>100</v>
      </c>
    </row>
    <row r="113" ht="15.75">
      <c r="B113" s="6"/>
    </row>
    <row r="114" spans="1:2" ht="15.75">
      <c r="A114" s="9" t="s">
        <v>152</v>
      </c>
      <c r="B114" s="4" t="s">
        <v>103</v>
      </c>
    </row>
    <row r="115" spans="1:12" ht="15.75">
      <c r="A115" s="9" t="s">
        <v>153</v>
      </c>
      <c r="B115" s="4" t="s">
        <v>151</v>
      </c>
      <c r="K115" s="18">
        <v>1</v>
      </c>
      <c r="L115" s="18">
        <v>12</v>
      </c>
    </row>
    <row r="116" spans="1:2" ht="15.75">
      <c r="A116" s="9" t="s">
        <v>154</v>
      </c>
      <c r="B116" s="4" t="s">
        <v>104</v>
      </c>
    </row>
    <row r="117" spans="1:2" ht="15.75">
      <c r="A117" s="9" t="s">
        <v>155</v>
      </c>
      <c r="B117" s="4" t="s">
        <v>105</v>
      </c>
    </row>
    <row r="118" spans="1:2" ht="15.75">
      <c r="A118" s="9" t="s">
        <v>156</v>
      </c>
      <c r="B118" s="4" t="s">
        <v>106</v>
      </c>
    </row>
    <row r="119" spans="1:2" ht="15.75">
      <c r="A119" s="9" t="s">
        <v>157</v>
      </c>
      <c r="B119" s="4" t="s">
        <v>107</v>
      </c>
    </row>
    <row r="120" spans="1:6" ht="15.75">
      <c r="A120" s="9" t="s">
        <v>158</v>
      </c>
      <c r="B120" s="4" t="s">
        <v>108</v>
      </c>
      <c r="E120">
        <v>10</v>
      </c>
      <c r="F120">
        <v>113</v>
      </c>
    </row>
    <row r="121" spans="1:6" ht="15.75">
      <c r="A121" s="9" t="s">
        <v>159</v>
      </c>
      <c r="B121" s="4" t="s">
        <v>109</v>
      </c>
      <c r="E121">
        <v>1</v>
      </c>
      <c r="F121">
        <v>20</v>
      </c>
    </row>
    <row r="122" spans="1:2" ht="15.75">
      <c r="A122" s="9" t="s">
        <v>160</v>
      </c>
      <c r="B122" s="4" t="s">
        <v>110</v>
      </c>
    </row>
    <row r="123" ht="15.75">
      <c r="B123" s="4"/>
    </row>
    <row r="124" spans="1:12" ht="15.75">
      <c r="A124" s="9" t="s">
        <v>150</v>
      </c>
      <c r="B124" s="4" t="s">
        <v>121</v>
      </c>
      <c r="K124" s="18">
        <v>3</v>
      </c>
      <c r="L124" s="18">
        <v>30</v>
      </c>
    </row>
    <row r="125" spans="1:16" s="8" customFormat="1" ht="15.75">
      <c r="A125" s="11"/>
      <c r="B125" s="8" t="s">
        <v>118</v>
      </c>
      <c r="C125" s="14">
        <f aca="true" t="shared" si="1" ref="C125:P125">SUM(C18:C124)</f>
        <v>168</v>
      </c>
      <c r="D125" s="14">
        <f t="shared" si="1"/>
        <v>2214</v>
      </c>
      <c r="E125" s="8">
        <f t="shared" si="1"/>
        <v>487</v>
      </c>
      <c r="F125" s="8">
        <f t="shared" si="1"/>
        <v>13333</v>
      </c>
      <c r="G125" s="17">
        <f t="shared" si="1"/>
        <v>41</v>
      </c>
      <c r="H125" s="17">
        <f t="shared" si="1"/>
        <v>488</v>
      </c>
      <c r="I125" s="8">
        <f t="shared" si="1"/>
        <v>154</v>
      </c>
      <c r="J125" s="8">
        <f t="shared" si="1"/>
        <v>1326</v>
      </c>
      <c r="K125" s="20">
        <f t="shared" si="1"/>
        <v>248</v>
      </c>
      <c r="L125" s="20">
        <f t="shared" si="1"/>
        <v>5463</v>
      </c>
      <c r="M125" s="8">
        <f t="shared" si="1"/>
        <v>3</v>
      </c>
      <c r="N125" s="8">
        <f t="shared" si="1"/>
        <v>14</v>
      </c>
      <c r="O125" s="23">
        <f t="shared" si="1"/>
        <v>757</v>
      </c>
      <c r="P125" s="23">
        <f t="shared" si="1"/>
        <v>5869</v>
      </c>
    </row>
    <row r="126" spans="1:12" ht="15.75">
      <c r="A126" s="9" t="s">
        <v>161</v>
      </c>
      <c r="B126" s="6" t="s">
        <v>102</v>
      </c>
      <c r="E126">
        <v>11</v>
      </c>
      <c r="F126">
        <v>133</v>
      </c>
      <c r="K126" s="18">
        <v>1</v>
      </c>
      <c r="L126" s="18">
        <v>12</v>
      </c>
    </row>
    <row r="127" spans="1:12" ht="15.75">
      <c r="A127" s="9" t="s">
        <v>149</v>
      </c>
      <c r="B127" s="6" t="s">
        <v>101</v>
      </c>
      <c r="K127" s="18">
        <f>K106+K107+K108+K109+K110+K111</f>
        <v>7</v>
      </c>
      <c r="L127" s="18">
        <f>L106+L107+L108+L109+L110+L111</f>
        <v>274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Mariann</dc:creator>
  <cp:keywords/>
  <dc:description/>
  <cp:lastModifiedBy>telepit</cp:lastModifiedBy>
  <dcterms:created xsi:type="dcterms:W3CDTF">2005-09-06T08:33:35Z</dcterms:created>
  <dcterms:modified xsi:type="dcterms:W3CDTF">2017-09-03T13:37:04Z</dcterms:modified>
  <cp:category/>
  <cp:version/>
  <cp:contentType/>
  <cp:contentStatus/>
</cp:coreProperties>
</file>