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20" windowHeight="11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<sst xmlns="http://schemas.openxmlformats.org/spreadsheetml/2006/main" count="365" uniqueCount="125">
  <si>
    <t>Fillunger</t>
  </si>
  <si>
    <t>Tab. 16. p. 58-69. és Tab. 28. p. 92-95.</t>
  </si>
  <si>
    <t>Terület</t>
  </si>
  <si>
    <t>Termékeny</t>
  </si>
  <si>
    <t>Lakosság</t>
  </si>
  <si>
    <t>Összesen</t>
  </si>
  <si>
    <t>egy holdra</t>
  </si>
  <si>
    <t>egy lakosra</t>
  </si>
  <si>
    <t>egy föld-</t>
  </si>
  <si>
    <t>⁬mérföld</t>
  </si>
  <si>
    <t>kat. Hold</t>
  </si>
  <si>
    <t>terület</t>
  </si>
  <si>
    <t>száma</t>
  </si>
  <si>
    <t xml:space="preserve"> forint</t>
  </si>
  <si>
    <t>birtokosra</t>
  </si>
  <si>
    <t>%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</si>
  <si>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</si>
  <si>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</si>
  <si>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</si>
  <si>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</si>
  <si>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</si>
  <si>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</si>
  <si>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</si>
  <si>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</si>
  <si>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Csehország</t>
  </si>
  <si>
    <t>Morvaország</t>
  </si>
  <si>
    <t>Szilézia</t>
  </si>
  <si>
    <t>Galícia</t>
  </si>
  <si>
    <t>Bukovina</t>
  </si>
  <si>
    <t>Dalmácia</t>
  </si>
  <si>
    <t>Magyarország</t>
  </si>
  <si>
    <t>Horvátország</t>
  </si>
  <si>
    <t>Erdély</t>
  </si>
  <si>
    <t>Határörvidék</t>
  </si>
  <si>
    <t>Monarchia</t>
  </si>
  <si>
    <t>Ausztria</t>
  </si>
  <si>
    <t>Magyar korona országai</t>
  </si>
  <si>
    <t>Mo/Au   %</t>
  </si>
  <si>
    <t>Alpesi</t>
  </si>
  <si>
    <t>Cseh</t>
  </si>
  <si>
    <t>Délszláv</t>
  </si>
  <si>
    <t>Kárpáti</t>
  </si>
  <si>
    <t>Auszria</t>
  </si>
  <si>
    <t>Örökös tart.</t>
  </si>
  <si>
    <t>GBD</t>
  </si>
  <si>
    <t>Föld-</t>
  </si>
  <si>
    <t>birtokosok</t>
  </si>
  <si>
    <t>Szántó</t>
  </si>
  <si>
    <t>Szőlők</t>
  </si>
  <si>
    <t>Rét és kert</t>
  </si>
  <si>
    <t>Legeló</t>
  </si>
  <si>
    <t>Erdészet</t>
  </si>
  <si>
    <t>értéke</t>
  </si>
  <si>
    <t>termelés</t>
  </si>
  <si>
    <t>tenyésztés</t>
  </si>
  <si>
    <t>gazdaság</t>
  </si>
  <si>
    <t>Növény-</t>
  </si>
  <si>
    <t>Állat-</t>
  </si>
  <si>
    <t>Mező-</t>
  </si>
  <si>
    <t>bruttó</t>
  </si>
  <si>
    <t>termelési</t>
  </si>
  <si>
    <t>termelési értéke</t>
  </si>
  <si>
    <t xml:space="preserve">A mező- és erdőgazdaság bruttó </t>
  </si>
  <si>
    <t>Általános adatok</t>
  </si>
  <si>
    <t>Művelési ágak bruttó termelési értéke</t>
  </si>
  <si>
    <t>Tab. 28. p. 92-95.</t>
  </si>
  <si>
    <t>erdő</t>
  </si>
  <si>
    <t xml:space="preserve">      </t>
  </si>
  <si>
    <t xml:space="preserve">     </t>
  </si>
  <si>
    <t>terméketlen</t>
  </si>
  <si>
    <t>kat. hold</t>
  </si>
  <si>
    <t>Szőlő</t>
  </si>
  <si>
    <t>Legelő</t>
  </si>
  <si>
    <t>forint/</t>
  </si>
  <si>
    <t>hold</t>
  </si>
  <si>
    <t>Érték</t>
  </si>
  <si>
    <t>Erdó</t>
  </si>
  <si>
    <t>Jelzálogállomány</t>
  </si>
  <si>
    <t>Összeg</t>
  </si>
  <si>
    <t>Összes föld</t>
  </si>
  <si>
    <t>és épület</t>
  </si>
  <si>
    <t>Városi köz- és</t>
  </si>
  <si>
    <t>magénépületek</t>
  </si>
  <si>
    <t>Reálérték %-a</t>
  </si>
  <si>
    <t>Ló</t>
  </si>
  <si>
    <t>Szarvas-</t>
  </si>
  <si>
    <t>marha</t>
  </si>
  <si>
    <t>Szamár,</t>
  </si>
  <si>
    <t>öszvér</t>
  </si>
  <si>
    <t>Juh</t>
  </si>
  <si>
    <t>Kecske</t>
  </si>
  <si>
    <t>Sertés</t>
  </si>
  <si>
    <t>Számosállat</t>
  </si>
  <si>
    <t>Állatállomány</t>
  </si>
  <si>
    <t>Ezer lakosra jutó állat</t>
  </si>
  <si>
    <t>Művelt</t>
  </si>
  <si>
    <t>Mezőgazdasági</t>
  </si>
  <si>
    <t>Művelt terület</t>
  </si>
  <si>
    <t>gazdasági</t>
  </si>
  <si>
    <t>Egy kat. holdra jutó bruttó termelési érték</t>
  </si>
  <si>
    <t>forint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</si>
  <si>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</si>
  <si>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</si>
  <si>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</si>
  <si>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</si>
  <si>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</si>
  <si>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</si>
  <si>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</si>
  <si>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</si>
  <si>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</si>
  <si>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</si>
  <si>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</si>
  <si>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</si>
  <si>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</si>
  <si>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</si>
  <si>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M0</t>
  </si>
  <si>
    <t>M8</t>
  </si>
  <si>
    <t>M7</t>
  </si>
  <si>
    <t>M9</t>
  </si>
  <si>
    <t>C00</t>
  </si>
  <si>
    <t>M00</t>
  </si>
  <si>
    <t>S0</t>
  </si>
  <si>
    <t>S7</t>
  </si>
  <si>
    <t>S8</t>
  </si>
  <si>
    <t>S9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</si>
</sst>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000"/>
    <numFmt numFmtId="166" formatCode="0.000"/>
    <numFmt numFmtId="167" formatCode="#,##0.0"/>
    <numFmt numFmtId="168" formatCode="0.00000"/>
    <numFmt numFmtId="169" formatCode="0.0"/>
    <numFmt numFmtId="170" formatCode="0.0000000"/>
    <numFmt numFmtId="171" formatCode="0.000000"/>
  </numFmts>
  <fonts count="43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F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3" fontId="1" fillId="0" borderId="0" xfId="0" applyNumberFormat="1" applyFont="1" applyFill="1" applyBorder="1" applyAlignment="1" applyProtection="1">
      <alignment horizontal="left" vertical="top"/>
      <protection/>
    </xf>
    <xf numFmtId="3" fontId="0" fillId="0" borderId="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41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34" borderId="0" xfId="0" applyFill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right" vertical="top"/>
      <protection/>
    </xf>
    <xf numFmtId="3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169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 applyProtection="1">
      <alignment vertical="top"/>
      <protection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0" fontId="3" fillId="36" borderId="0" xfId="0" applyNumberFormat="1" applyFont="1" applyFill="1" applyBorder="1" applyAlignment="1" applyProtection="1">
      <alignment horizontal="center" vertical="top"/>
      <protection/>
    </xf>
    <xf numFmtId="0" fontId="3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3" fontId="1" fillId="38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3" fontId="0" fillId="40" borderId="0" xfId="0" applyNumberFormat="1" applyFont="1" applyFill="1" applyBorder="1" applyAlignment="1" applyProtection="1">
      <alignment horizontal="center" vertical="top"/>
      <protection/>
    </xf>
    <xf numFmtId="3" fontId="1" fillId="36" borderId="0" xfId="0" applyNumberFormat="1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3" fontId="0" fillId="39" borderId="0" xfId="0" applyNumberFormat="1" applyFont="1" applyFill="1" applyBorder="1" applyAlignment="1" applyProtection="1">
      <alignment horizontal="center" vertical="top"/>
      <protection/>
    </xf>
    <xf numFmtId="0" fontId="0" fillId="41" borderId="0" xfId="0" applyFill="1" applyAlignment="1">
      <alignment horizontal="center"/>
    </xf>
    <xf numFmtId="0" fontId="0" fillId="33" borderId="0" xfId="0" applyFill="1" applyAlignment="1">
      <alignment horizontal="center"/>
    </xf>
    <xf numFmtId="3" fontId="0" fillId="38" borderId="0" xfId="0" applyNumberFormat="1" applyFont="1" applyFill="1" applyBorder="1" applyAlignment="1" applyProtection="1">
      <alignment horizontal="center" vertical="top"/>
      <protection/>
    </xf>
    <xf numFmtId="3" fontId="0" fillId="42" borderId="0" xfId="0" applyNumberFormat="1" applyFont="1" applyFill="1" applyBorder="1" applyAlignment="1" applyProtection="1">
      <alignment horizontal="center" vertical="top"/>
      <protection/>
    </xf>
    <xf numFmtId="3" fontId="0" fillId="36" borderId="0" xfId="0" applyNumberFormat="1" applyFont="1" applyFill="1" applyBorder="1" applyAlignment="1" applyProtection="1">
      <alignment horizontal="center" vertical="top"/>
      <protection/>
    </xf>
    <xf numFmtId="0" fontId="0" fillId="35" borderId="0" xfId="0" applyFont="1" applyFill="1" applyAlignment="1">
      <alignment/>
    </xf>
    <xf numFmtId="0" fontId="42" fillId="35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5"/>
  <sheetViews>
    <sheetView tabSelected="1" zoomScalePageLayoutView="0" workbookViewId="0" topLeftCell="A1">
      <pane xSplit="2" ySplit="9" topLeftCell="C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4" sqref="G34"/>
    </sheetView>
  </sheetViews>
  <sheetFormatPr defaultColWidth="9.00390625" defaultRowHeight="15.75"/>
  <cols>
    <col min="1" max="1" width="9.00390625" style="79" customWidth="1"/>
    <col min="2" max="2" width="22.00390625" style="0" customWidth="1"/>
    <col min="3" max="3" width="10.75390625" style="0" customWidth="1"/>
    <col min="4" max="4" width="12.625" style="0" customWidth="1"/>
    <col min="6" max="6" width="11.875" style="0" customWidth="1"/>
    <col min="7" max="7" width="12.25390625" style="0" customWidth="1"/>
    <col min="8" max="8" width="12.50390625" style="0" customWidth="1"/>
    <col min="9" max="14" width="13.875" style="36" customWidth="1"/>
    <col min="15" max="15" width="14.375" style="0" customWidth="1"/>
    <col min="16" max="16" width="12.625" style="0" customWidth="1"/>
    <col min="17" max="17" width="13.875" style="0" customWidth="1"/>
    <col min="18" max="18" width="14.375" style="0" customWidth="1"/>
    <col min="26" max="26" width="11.00390625" style="52" customWidth="1"/>
    <col min="27" max="27" width="10.875" style="52" customWidth="1"/>
    <col min="28" max="28" width="10.125" style="30" customWidth="1"/>
    <col min="30" max="30" width="4.25390625" style="0" customWidth="1"/>
    <col min="35" max="36" width="9.00390625" style="52" customWidth="1"/>
    <col min="37" max="37" width="9.00390625" style="30" customWidth="1"/>
    <col min="38" max="38" width="12.875" style="0" customWidth="1"/>
    <col min="40" max="40" width="11.75390625" style="0" customWidth="1"/>
    <col min="42" max="42" width="12.125" style="0" customWidth="1"/>
    <col min="43" max="43" width="10.00390625" style="0" customWidth="1"/>
    <col min="44" max="44" width="11.25390625" style="0" customWidth="1"/>
    <col min="45" max="45" width="12.375" style="0" customWidth="1"/>
    <col min="53" max="53" width="11.50390625" style="0" customWidth="1"/>
    <col min="54" max="54" width="7.625" style="0" customWidth="1"/>
    <col min="55" max="55" width="13.00390625" style="0" customWidth="1"/>
    <col min="56" max="56" width="7.125" style="0" customWidth="1"/>
    <col min="57" max="57" width="10.75390625" style="0" customWidth="1"/>
    <col min="58" max="58" width="7.75390625" style="0" customWidth="1"/>
    <col min="59" max="59" width="12.625" style="0" customWidth="1"/>
    <col min="60" max="60" width="5.75390625" style="0" customWidth="1"/>
    <col min="61" max="61" width="11.00390625" style="0" customWidth="1"/>
    <col min="62" max="62" width="7.375" style="0" customWidth="1"/>
    <col min="63" max="65" width="12.875" style="0" customWidth="1"/>
    <col min="66" max="66" width="7.75390625" style="0" customWidth="1"/>
    <col min="67" max="67" width="14.00390625" style="0" customWidth="1"/>
    <col min="68" max="68" width="14.875" style="0" customWidth="1"/>
    <col min="69" max="69" width="14.00390625" style="0" customWidth="1"/>
    <col min="70" max="70" width="13.875" style="36" customWidth="1"/>
    <col min="73" max="73" width="14.00390625" style="0" bestFit="1" customWidth="1"/>
    <col min="74" max="74" width="10.00390625" style="0" customWidth="1"/>
    <col min="75" max="75" width="10.375" style="0" customWidth="1"/>
    <col min="76" max="76" width="10.125" style="0" customWidth="1"/>
    <col min="77" max="77" width="11.00390625" style="0" customWidth="1"/>
    <col min="80" max="80" width="10.50390625" style="0" customWidth="1"/>
    <col min="94" max="94" width="11.00390625" style="0" customWidth="1"/>
  </cols>
  <sheetData>
    <row r="1" spans="2:25" ht="15.75">
      <c r="B1" s="1" t="s">
        <v>0</v>
      </c>
      <c r="C1" s="2" t="s">
        <v>1</v>
      </c>
      <c r="I1" s="54" t="s">
        <v>65</v>
      </c>
      <c r="W1" s="2"/>
      <c r="X1" s="3"/>
      <c r="Y1" s="4"/>
    </row>
    <row r="2" spans="3:53" ht="15.75">
      <c r="C2" s="82" t="s">
        <v>63</v>
      </c>
      <c r="D2" s="82"/>
      <c r="E2" s="82"/>
      <c r="F2" s="82"/>
      <c r="G2" s="82"/>
      <c r="H2" s="82"/>
      <c r="I2" s="83" t="s">
        <v>64</v>
      </c>
      <c r="J2" s="83"/>
      <c r="K2" s="83"/>
      <c r="L2" s="83"/>
      <c r="M2" s="83"/>
      <c r="N2" s="83"/>
      <c r="O2" s="83"/>
      <c r="P2" s="83"/>
      <c r="Q2" s="83"/>
      <c r="R2" s="80" t="s">
        <v>62</v>
      </c>
      <c r="S2" s="80"/>
      <c r="T2" s="80"/>
      <c r="U2" s="80"/>
      <c r="V2" s="9" t="s">
        <v>47</v>
      </c>
      <c r="W2" s="9" t="s">
        <v>48</v>
      </c>
      <c r="X2" s="9" t="s">
        <v>49</v>
      </c>
      <c r="Y2" s="9" t="s">
        <v>50</v>
      </c>
      <c r="Z2" s="40" t="s">
        <v>56</v>
      </c>
      <c r="AA2" s="40" t="s">
        <v>57</v>
      </c>
      <c r="AB2" s="44" t="s">
        <v>58</v>
      </c>
      <c r="AC2" s="40" t="s">
        <v>51</v>
      </c>
      <c r="AD2" s="40"/>
      <c r="AE2" s="9" t="s">
        <v>47</v>
      </c>
      <c r="AF2" s="9" t="s">
        <v>48</v>
      </c>
      <c r="AG2" s="9" t="s">
        <v>49</v>
      </c>
      <c r="AH2" s="9" t="s">
        <v>50</v>
      </c>
      <c r="AI2" s="40" t="s">
        <v>56</v>
      </c>
      <c r="AJ2" s="40" t="s">
        <v>57</v>
      </c>
      <c r="AK2" s="44" t="s">
        <v>58</v>
      </c>
      <c r="AL2" s="9" t="s">
        <v>47</v>
      </c>
      <c r="AM2" s="9" t="s">
        <v>71</v>
      </c>
      <c r="AN2" s="9" t="s">
        <v>49</v>
      </c>
      <c r="AO2" s="9" t="s">
        <v>50</v>
      </c>
      <c r="AP2" s="9" t="s">
        <v>66</v>
      </c>
      <c r="AQ2" s="9" t="s">
        <v>69</v>
      </c>
      <c r="AR2" s="9" t="s">
        <v>95</v>
      </c>
      <c r="AS2" s="9" t="s">
        <v>96</v>
      </c>
      <c r="AT2" s="9" t="s">
        <v>47</v>
      </c>
      <c r="AU2" s="9" t="s">
        <v>71</v>
      </c>
      <c r="AV2" s="9" t="s">
        <v>49</v>
      </c>
      <c r="AW2" s="9" t="s">
        <v>50</v>
      </c>
      <c r="AX2" s="9" t="s">
        <v>66</v>
      </c>
      <c r="AY2" s="9" t="s">
        <v>69</v>
      </c>
      <c r="AZ2" s="9" t="s">
        <v>95</v>
      </c>
      <c r="BA2" s="9" t="s">
        <v>96</v>
      </c>
    </row>
    <row r="3" spans="2:94" ht="15.75">
      <c r="B3" s="5"/>
      <c r="I3" s="9" t="s">
        <v>47</v>
      </c>
      <c r="J3" s="9" t="s">
        <v>48</v>
      </c>
      <c r="K3" s="9" t="s">
        <v>49</v>
      </c>
      <c r="L3" s="9" t="s">
        <v>50</v>
      </c>
      <c r="M3" s="40" t="s">
        <v>51</v>
      </c>
      <c r="N3" s="9" t="s">
        <v>95</v>
      </c>
      <c r="O3" s="40" t="s">
        <v>56</v>
      </c>
      <c r="P3" s="40" t="s">
        <v>57</v>
      </c>
      <c r="Q3" s="44" t="s">
        <v>58</v>
      </c>
      <c r="R3" s="81" t="s">
        <v>61</v>
      </c>
      <c r="S3" s="81"/>
      <c r="T3" s="81"/>
      <c r="U3" s="81"/>
      <c r="Z3" s="41" t="s">
        <v>53</v>
      </c>
      <c r="AA3" s="41" t="s">
        <v>54</v>
      </c>
      <c r="AB3" s="45" t="s">
        <v>55</v>
      </c>
      <c r="AI3" s="41" t="s">
        <v>53</v>
      </c>
      <c r="AJ3" s="41" t="s">
        <v>54</v>
      </c>
      <c r="AK3" s="45" t="s">
        <v>55</v>
      </c>
      <c r="AR3" s="35" t="s">
        <v>11</v>
      </c>
      <c r="AS3" s="35" t="s">
        <v>11</v>
      </c>
      <c r="AZ3" s="35" t="s">
        <v>11</v>
      </c>
      <c r="BA3" s="35" t="s">
        <v>11</v>
      </c>
      <c r="BB3" s="89" t="s">
        <v>47</v>
      </c>
      <c r="BC3" s="89"/>
      <c r="BD3" s="94" t="s">
        <v>71</v>
      </c>
      <c r="BE3" s="94"/>
      <c r="BF3" s="93" t="s">
        <v>49</v>
      </c>
      <c r="BG3" s="93"/>
      <c r="BH3" s="92" t="s">
        <v>72</v>
      </c>
      <c r="BI3" s="92"/>
      <c r="BJ3" s="90" t="s">
        <v>76</v>
      </c>
      <c r="BK3" s="90"/>
      <c r="BL3" s="86" t="s">
        <v>97</v>
      </c>
      <c r="BM3" s="86"/>
      <c r="BN3" s="91" t="s">
        <v>3</v>
      </c>
      <c r="BO3" s="91"/>
      <c r="BP3" s="67" t="s">
        <v>81</v>
      </c>
      <c r="BQ3" s="63" t="s">
        <v>79</v>
      </c>
      <c r="BR3" s="87" t="s">
        <v>77</v>
      </c>
      <c r="BS3" s="87"/>
      <c r="BT3" s="87"/>
      <c r="BU3" s="87"/>
      <c r="BV3" s="84" t="s">
        <v>93</v>
      </c>
      <c r="BW3" s="84"/>
      <c r="BX3" s="84"/>
      <c r="BY3" s="84"/>
      <c r="BZ3" s="84"/>
      <c r="CA3" s="84"/>
      <c r="CB3" s="84"/>
      <c r="CC3" s="85" t="s">
        <v>94</v>
      </c>
      <c r="CD3" s="85"/>
      <c r="CE3" s="85"/>
      <c r="CF3" s="85"/>
      <c r="CG3" s="85"/>
      <c r="CH3" s="85"/>
      <c r="CI3" s="85"/>
      <c r="CJ3" s="88" t="s">
        <v>99</v>
      </c>
      <c r="CK3" s="88"/>
      <c r="CL3" s="88"/>
      <c r="CM3" s="88"/>
      <c r="CN3" s="88"/>
      <c r="CO3" s="88"/>
      <c r="CP3" s="88"/>
    </row>
    <row r="4" spans="2:70" ht="15.75">
      <c r="B4" s="8"/>
      <c r="C4" s="8" t="s">
        <v>2</v>
      </c>
      <c r="D4" s="9" t="s">
        <v>2</v>
      </c>
      <c r="E4" s="8" t="s">
        <v>3</v>
      </c>
      <c r="F4" s="9" t="s">
        <v>3</v>
      </c>
      <c r="G4" s="8" t="s">
        <v>4</v>
      </c>
      <c r="H4" s="10" t="s">
        <v>45</v>
      </c>
      <c r="I4"/>
      <c r="J4"/>
      <c r="K4"/>
      <c r="L4"/>
      <c r="M4"/>
      <c r="N4" s="35" t="s">
        <v>11</v>
      </c>
      <c r="O4" s="41" t="s">
        <v>53</v>
      </c>
      <c r="P4" s="41" t="s">
        <v>54</v>
      </c>
      <c r="Q4" s="45" t="s">
        <v>55</v>
      </c>
      <c r="V4" s="9" t="s">
        <v>59</v>
      </c>
      <c r="W4" s="9" t="s">
        <v>59</v>
      </c>
      <c r="X4" s="9" t="s">
        <v>59</v>
      </c>
      <c r="Y4" s="9" t="s">
        <v>59</v>
      </c>
      <c r="Z4" s="40" t="s">
        <v>59</v>
      </c>
      <c r="AA4" s="40" t="s">
        <v>59</v>
      </c>
      <c r="AB4" s="39" t="s">
        <v>59</v>
      </c>
      <c r="AC4" s="9" t="s">
        <v>59</v>
      </c>
      <c r="AD4" s="9"/>
      <c r="AE4" s="9" t="s">
        <v>59</v>
      </c>
      <c r="AF4" s="9" t="s">
        <v>59</v>
      </c>
      <c r="AG4" s="9" t="s">
        <v>59</v>
      </c>
      <c r="AH4" s="9" t="s">
        <v>59</v>
      </c>
      <c r="AI4" s="40" t="s">
        <v>59</v>
      </c>
      <c r="AJ4" s="40" t="s">
        <v>59</v>
      </c>
      <c r="AK4" s="39" t="s">
        <v>59</v>
      </c>
      <c r="AL4" s="9" t="s">
        <v>70</v>
      </c>
      <c r="AM4" s="9" t="s">
        <v>70</v>
      </c>
      <c r="AN4" s="9" t="s">
        <v>70</v>
      </c>
      <c r="AO4" s="9" t="s">
        <v>70</v>
      </c>
      <c r="AP4" s="9" t="s">
        <v>70</v>
      </c>
      <c r="AQ4" s="9" t="s">
        <v>70</v>
      </c>
      <c r="AR4" s="9" t="s">
        <v>70</v>
      </c>
      <c r="AS4" s="9" t="s">
        <v>70</v>
      </c>
      <c r="AT4" s="9" t="s">
        <v>15</v>
      </c>
      <c r="AU4" s="9" t="s">
        <v>15</v>
      </c>
      <c r="AV4" s="9" t="s">
        <v>15</v>
      </c>
      <c r="AW4" s="9" t="s">
        <v>15</v>
      </c>
      <c r="AX4" s="9" t="s">
        <v>15</v>
      </c>
      <c r="AY4" s="9" t="s">
        <v>15</v>
      </c>
      <c r="AZ4" s="9" t="s">
        <v>15</v>
      </c>
      <c r="BA4" s="9" t="s">
        <v>15</v>
      </c>
      <c r="BL4" s="35"/>
      <c r="BN4" s="91" t="s">
        <v>11</v>
      </c>
      <c r="BO4" s="91"/>
      <c r="BP4" s="67" t="s">
        <v>82</v>
      </c>
      <c r="BQ4" s="63" t="s">
        <v>80</v>
      </c>
      <c r="BR4" s="38"/>
    </row>
    <row r="5" spans="2:94" ht="15.75">
      <c r="B5" s="8"/>
      <c r="C5" s="8" t="s">
        <v>9</v>
      </c>
      <c r="D5" s="9" t="s">
        <v>10</v>
      </c>
      <c r="E5" s="8" t="s">
        <v>11</v>
      </c>
      <c r="F5" s="9" t="s">
        <v>11</v>
      </c>
      <c r="G5" s="8"/>
      <c r="H5" s="35" t="s">
        <v>46</v>
      </c>
      <c r="I5" s="9" t="s">
        <v>59</v>
      </c>
      <c r="J5" s="9" t="s">
        <v>59</v>
      </c>
      <c r="K5" s="9" t="s">
        <v>59</v>
      </c>
      <c r="L5" s="9" t="s">
        <v>59</v>
      </c>
      <c r="M5" s="9" t="s">
        <v>59</v>
      </c>
      <c r="N5" s="9" t="s">
        <v>59</v>
      </c>
      <c r="O5" s="9" t="s">
        <v>59</v>
      </c>
      <c r="P5" s="9" t="s">
        <v>59</v>
      </c>
      <c r="Q5" s="9" t="s">
        <v>59</v>
      </c>
      <c r="R5" s="8" t="s">
        <v>5</v>
      </c>
      <c r="S5" s="8" t="s">
        <v>6</v>
      </c>
      <c r="T5" s="8" t="s">
        <v>7</v>
      </c>
      <c r="U5" s="8" t="s">
        <v>8</v>
      </c>
      <c r="V5" s="9" t="s">
        <v>60</v>
      </c>
      <c r="W5" s="9" t="s">
        <v>60</v>
      </c>
      <c r="X5" s="9" t="s">
        <v>60</v>
      </c>
      <c r="Y5" s="9" t="s">
        <v>60</v>
      </c>
      <c r="Z5" s="40" t="s">
        <v>60</v>
      </c>
      <c r="AA5" s="40" t="s">
        <v>60</v>
      </c>
      <c r="AB5" s="39" t="s">
        <v>60</v>
      </c>
      <c r="AC5" s="9" t="s">
        <v>60</v>
      </c>
      <c r="AD5" s="9"/>
      <c r="AE5" s="9" t="s">
        <v>60</v>
      </c>
      <c r="AF5" s="9" t="s">
        <v>60</v>
      </c>
      <c r="AG5" s="9" t="s">
        <v>60</v>
      </c>
      <c r="AH5" s="9" t="s">
        <v>60</v>
      </c>
      <c r="AI5" s="40" t="s">
        <v>60</v>
      </c>
      <c r="AJ5" s="40" t="s">
        <v>60</v>
      </c>
      <c r="AK5" s="39" t="s">
        <v>60</v>
      </c>
      <c r="AL5" s="9"/>
      <c r="BB5" s="35" t="s">
        <v>73</v>
      </c>
      <c r="BC5" s="35" t="s">
        <v>75</v>
      </c>
      <c r="BD5" s="35" t="s">
        <v>73</v>
      </c>
      <c r="BE5" s="35" t="s">
        <v>75</v>
      </c>
      <c r="BF5" s="35" t="s">
        <v>73</v>
      </c>
      <c r="BG5" s="35" t="s">
        <v>75</v>
      </c>
      <c r="BH5" s="35" t="s">
        <v>73</v>
      </c>
      <c r="BI5" s="35" t="s">
        <v>75</v>
      </c>
      <c r="BJ5" s="35" t="s">
        <v>73</v>
      </c>
      <c r="BK5" s="35" t="s">
        <v>75</v>
      </c>
      <c r="BL5" s="35" t="s">
        <v>73</v>
      </c>
      <c r="BM5" s="35" t="s">
        <v>75</v>
      </c>
      <c r="BN5" s="35" t="s">
        <v>73</v>
      </c>
      <c r="BO5" s="35" t="s">
        <v>75</v>
      </c>
      <c r="BP5" s="35" t="s">
        <v>75</v>
      </c>
      <c r="BQ5" s="35" t="s">
        <v>75</v>
      </c>
      <c r="BR5" s="38" t="s">
        <v>78</v>
      </c>
      <c r="BS5" s="35" t="s">
        <v>6</v>
      </c>
      <c r="BT5" s="35" t="s">
        <v>7</v>
      </c>
      <c r="BU5" s="35" t="s">
        <v>83</v>
      </c>
      <c r="BV5" s="8" t="s">
        <v>84</v>
      </c>
      <c r="BW5" s="8" t="s">
        <v>85</v>
      </c>
      <c r="BX5" s="8" t="s">
        <v>87</v>
      </c>
      <c r="BY5" s="9" t="s">
        <v>89</v>
      </c>
      <c r="BZ5" s="9" t="s">
        <v>90</v>
      </c>
      <c r="CA5" s="8" t="s">
        <v>91</v>
      </c>
      <c r="CB5" s="8" t="s">
        <v>92</v>
      </c>
      <c r="CC5" s="8" t="s">
        <v>84</v>
      </c>
      <c r="CD5" s="8" t="s">
        <v>85</v>
      </c>
      <c r="CE5" s="8" t="s">
        <v>87</v>
      </c>
      <c r="CF5" s="9" t="s">
        <v>89</v>
      </c>
      <c r="CG5" s="9" t="s">
        <v>90</v>
      </c>
      <c r="CH5" s="8" t="s">
        <v>91</v>
      </c>
      <c r="CI5" s="8" t="s">
        <v>92</v>
      </c>
      <c r="CJ5" s="9" t="s">
        <v>47</v>
      </c>
      <c r="CK5" s="9" t="s">
        <v>71</v>
      </c>
      <c r="CL5" s="9" t="s">
        <v>49</v>
      </c>
      <c r="CM5" s="9" t="s">
        <v>50</v>
      </c>
      <c r="CN5" s="9" t="s">
        <v>66</v>
      </c>
      <c r="CO5" s="9" t="s">
        <v>95</v>
      </c>
      <c r="CP5" s="9" t="s">
        <v>58</v>
      </c>
    </row>
    <row r="6" spans="2:94" ht="15.75">
      <c r="B6" s="8"/>
      <c r="C6" s="8"/>
      <c r="D6" s="11"/>
      <c r="E6" s="8" t="s">
        <v>15</v>
      </c>
      <c r="F6" s="9" t="s">
        <v>10</v>
      </c>
      <c r="G6" s="8"/>
      <c r="H6" s="10" t="s">
        <v>12</v>
      </c>
      <c r="I6" s="9" t="s">
        <v>60</v>
      </c>
      <c r="J6" s="9" t="s">
        <v>60</v>
      </c>
      <c r="K6" s="9" t="s">
        <v>60</v>
      </c>
      <c r="L6" s="9" t="s">
        <v>60</v>
      </c>
      <c r="M6" s="9" t="s">
        <v>60</v>
      </c>
      <c r="N6" s="9" t="s">
        <v>60</v>
      </c>
      <c r="O6" s="9" t="s">
        <v>60</v>
      </c>
      <c r="P6" s="9" t="s">
        <v>60</v>
      </c>
      <c r="Q6" s="9" t="s">
        <v>60</v>
      </c>
      <c r="R6" s="8" t="s">
        <v>13</v>
      </c>
      <c r="S6" s="8" t="s">
        <v>13</v>
      </c>
      <c r="T6" s="8" t="s">
        <v>13</v>
      </c>
      <c r="U6" s="8" t="s">
        <v>14</v>
      </c>
      <c r="V6" s="38" t="s">
        <v>52</v>
      </c>
      <c r="W6" s="38" t="s">
        <v>52</v>
      </c>
      <c r="X6" s="38" t="s">
        <v>52</v>
      </c>
      <c r="Y6" s="38" t="s">
        <v>52</v>
      </c>
      <c r="Z6" s="49" t="s">
        <v>52</v>
      </c>
      <c r="AA6" s="49" t="s">
        <v>52</v>
      </c>
      <c r="AB6" s="46" t="s">
        <v>52</v>
      </c>
      <c r="AC6" s="38" t="s">
        <v>52</v>
      </c>
      <c r="AD6" s="38"/>
      <c r="AE6" s="38" t="s">
        <v>52</v>
      </c>
      <c r="AF6" s="38" t="s">
        <v>52</v>
      </c>
      <c r="AG6" s="38" t="s">
        <v>52</v>
      </c>
      <c r="AH6" s="38" t="s">
        <v>52</v>
      </c>
      <c r="AI6" s="49" t="s">
        <v>52</v>
      </c>
      <c r="AJ6" s="49" t="s">
        <v>52</v>
      </c>
      <c r="AK6" s="46" t="s">
        <v>52</v>
      </c>
      <c r="AL6" s="38"/>
      <c r="BB6" s="35" t="s">
        <v>74</v>
      </c>
      <c r="BC6" s="8" t="s">
        <v>13</v>
      </c>
      <c r="BD6" s="35" t="s">
        <v>74</v>
      </c>
      <c r="BE6" s="8" t="s">
        <v>13</v>
      </c>
      <c r="BF6" s="35" t="s">
        <v>74</v>
      </c>
      <c r="BG6" s="8" t="s">
        <v>13</v>
      </c>
      <c r="BH6" s="35" t="s">
        <v>74</v>
      </c>
      <c r="BI6" s="8" t="s">
        <v>13</v>
      </c>
      <c r="BJ6" s="35" t="s">
        <v>74</v>
      </c>
      <c r="BK6" s="8" t="s">
        <v>13</v>
      </c>
      <c r="BL6" s="35" t="s">
        <v>74</v>
      </c>
      <c r="BM6" s="8" t="s">
        <v>13</v>
      </c>
      <c r="BN6" s="35" t="s">
        <v>74</v>
      </c>
      <c r="BO6" s="8" t="s">
        <v>13</v>
      </c>
      <c r="BP6" s="8" t="s">
        <v>13</v>
      </c>
      <c r="BQ6" s="8" t="s">
        <v>13</v>
      </c>
      <c r="BR6" s="8" t="s">
        <v>13</v>
      </c>
      <c r="BS6" s="8" t="s">
        <v>13</v>
      </c>
      <c r="BT6" s="8" t="s">
        <v>13</v>
      </c>
      <c r="BW6" s="8" t="s">
        <v>86</v>
      </c>
      <c r="BX6" s="8" t="s">
        <v>88</v>
      </c>
      <c r="CD6" s="8" t="s">
        <v>86</v>
      </c>
      <c r="CE6" s="8" t="s">
        <v>88</v>
      </c>
      <c r="CO6" s="35" t="s">
        <v>11</v>
      </c>
      <c r="CP6" s="35" t="s">
        <v>98</v>
      </c>
    </row>
    <row r="7" spans="2:94" ht="15.75">
      <c r="B7" s="8"/>
      <c r="C7" s="8"/>
      <c r="D7" s="11"/>
      <c r="E7" s="8"/>
      <c r="F7" s="9"/>
      <c r="G7" s="8"/>
      <c r="H7" s="8"/>
      <c r="I7" s="38" t="s">
        <v>52</v>
      </c>
      <c r="J7" s="38" t="s">
        <v>52</v>
      </c>
      <c r="K7" s="38" t="s">
        <v>52</v>
      </c>
      <c r="L7" s="38" t="s">
        <v>52</v>
      </c>
      <c r="M7" s="38" t="s">
        <v>52</v>
      </c>
      <c r="N7" s="38" t="s">
        <v>52</v>
      </c>
      <c r="O7" s="38" t="s">
        <v>52</v>
      </c>
      <c r="P7" s="38" t="s">
        <v>52</v>
      </c>
      <c r="Q7" s="38" t="s">
        <v>52</v>
      </c>
      <c r="R7" s="8"/>
      <c r="S7" s="8"/>
      <c r="T7" s="8"/>
      <c r="U7" s="8" t="s">
        <v>13</v>
      </c>
      <c r="V7" s="8" t="s">
        <v>7</v>
      </c>
      <c r="W7" s="8" t="s">
        <v>7</v>
      </c>
      <c r="X7" s="8" t="s">
        <v>7</v>
      </c>
      <c r="Y7" s="8" t="s">
        <v>7</v>
      </c>
      <c r="Z7" s="50" t="s">
        <v>7</v>
      </c>
      <c r="AA7" s="50" t="s">
        <v>7</v>
      </c>
      <c r="AB7" s="47" t="s">
        <v>7</v>
      </c>
      <c r="AC7" s="8" t="s">
        <v>7</v>
      </c>
      <c r="AD7" s="8"/>
      <c r="AE7" s="8" t="s">
        <v>8</v>
      </c>
      <c r="AF7" s="8" t="s">
        <v>8</v>
      </c>
      <c r="AG7" s="8" t="s">
        <v>8</v>
      </c>
      <c r="AH7" s="8" t="s">
        <v>8</v>
      </c>
      <c r="AI7" s="50" t="s">
        <v>8</v>
      </c>
      <c r="AJ7" s="50" t="s">
        <v>8</v>
      </c>
      <c r="AK7" s="47" t="s">
        <v>8</v>
      </c>
      <c r="AL7" s="8"/>
      <c r="CP7" s="35" t="s">
        <v>11</v>
      </c>
    </row>
    <row r="8" spans="2:94" ht="15.75">
      <c r="B8" s="8"/>
      <c r="C8" s="8"/>
      <c r="D8" s="11"/>
      <c r="E8" s="8"/>
      <c r="F8" s="9"/>
      <c r="G8" s="8"/>
      <c r="H8" s="8"/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  <c r="Q8" s="8" t="s">
        <v>13</v>
      </c>
      <c r="R8" s="8"/>
      <c r="S8" s="8"/>
      <c r="T8" s="8"/>
      <c r="U8" s="8"/>
      <c r="V8" s="8" t="s">
        <v>13</v>
      </c>
      <c r="W8" s="8" t="s">
        <v>13</v>
      </c>
      <c r="X8" s="8" t="s">
        <v>13</v>
      </c>
      <c r="Y8" s="8" t="s">
        <v>13</v>
      </c>
      <c r="Z8" s="50" t="s">
        <v>13</v>
      </c>
      <c r="AA8" s="50" t="s">
        <v>13</v>
      </c>
      <c r="AB8" s="47" t="s">
        <v>13</v>
      </c>
      <c r="AC8" s="8" t="s">
        <v>13</v>
      </c>
      <c r="AD8" s="8"/>
      <c r="AE8" s="8" t="s">
        <v>14</v>
      </c>
      <c r="AF8" s="8" t="s">
        <v>14</v>
      </c>
      <c r="AG8" s="8" t="s">
        <v>14</v>
      </c>
      <c r="AH8" s="8" t="s">
        <v>14</v>
      </c>
      <c r="AI8" s="50" t="s">
        <v>14</v>
      </c>
      <c r="AJ8" s="50" t="s">
        <v>14</v>
      </c>
      <c r="AK8" s="47" t="s">
        <v>14</v>
      </c>
      <c r="AL8" s="8"/>
      <c r="CJ8" s="35" t="s">
        <v>100</v>
      </c>
      <c r="CK8" s="35" t="s">
        <v>100</v>
      </c>
      <c r="CL8" s="35" t="s">
        <v>100</v>
      </c>
      <c r="CM8" s="35" t="s">
        <v>100</v>
      </c>
      <c r="CN8" s="35" t="s">
        <v>100</v>
      </c>
      <c r="CO8" s="35" t="s">
        <v>100</v>
      </c>
      <c r="CP8" s="35" t="s">
        <v>100</v>
      </c>
    </row>
    <row r="9" spans="2:80" ht="15.75">
      <c r="B9" s="8"/>
      <c r="C9" s="8"/>
      <c r="D9" s="11"/>
      <c r="E9" s="8"/>
      <c r="F9" s="9"/>
      <c r="G9" s="8"/>
      <c r="H9" s="8"/>
      <c r="I9" s="17"/>
      <c r="J9" s="17"/>
      <c r="K9" s="17"/>
      <c r="L9" s="17"/>
      <c r="N9" s="17"/>
      <c r="R9" s="8"/>
      <c r="S9" s="8"/>
      <c r="T9" s="8"/>
      <c r="U9" s="8"/>
      <c r="V9" s="8"/>
      <c r="W9" s="8"/>
      <c r="X9" s="8"/>
      <c r="Y9" s="8"/>
      <c r="Z9" s="50"/>
      <c r="AA9" s="50"/>
      <c r="AB9" s="47"/>
      <c r="AC9" s="8"/>
      <c r="AD9" s="8"/>
      <c r="AE9" s="8" t="s">
        <v>13</v>
      </c>
      <c r="AF9" s="8" t="s">
        <v>13</v>
      </c>
      <c r="AG9" s="8" t="s">
        <v>13</v>
      </c>
      <c r="AH9" s="8" t="s">
        <v>13</v>
      </c>
      <c r="AI9" s="50" t="s">
        <v>13</v>
      </c>
      <c r="AJ9" s="50" t="s">
        <v>13</v>
      </c>
      <c r="AK9" s="47" t="s">
        <v>13</v>
      </c>
      <c r="AL9" s="8"/>
      <c r="BV9" s="8"/>
      <c r="BW9" s="8"/>
      <c r="BX9" s="8"/>
      <c r="BY9" s="9"/>
      <c r="BZ9" s="9"/>
      <c r="CA9" s="8"/>
      <c r="CB9" s="8"/>
    </row>
    <row r="10" spans="2:93" ht="15.75">
      <c r="B10" s="8"/>
      <c r="C10" s="8"/>
      <c r="D10" s="11"/>
      <c r="E10" s="8"/>
      <c r="F10" s="9"/>
      <c r="G10" s="8"/>
      <c r="H10" s="8"/>
      <c r="I10" s="17"/>
      <c r="J10" s="17"/>
      <c r="K10" s="17"/>
      <c r="L10" s="17"/>
      <c r="N10" s="17"/>
      <c r="R10" s="8"/>
      <c r="S10" s="8"/>
      <c r="T10" s="8"/>
      <c r="U10" s="8"/>
      <c r="V10" s="8"/>
      <c r="W10" s="8"/>
      <c r="X10" s="8"/>
      <c r="Y10" s="8"/>
      <c r="Z10" s="50"/>
      <c r="AA10" s="50"/>
      <c r="AB10" s="47"/>
      <c r="AC10" s="8"/>
      <c r="AD10" s="8"/>
      <c r="AE10" s="8"/>
      <c r="AF10" s="8"/>
      <c r="AG10" s="8"/>
      <c r="AH10" s="8"/>
      <c r="AI10" s="50"/>
      <c r="AJ10" s="50"/>
      <c r="AK10" s="47"/>
      <c r="AL10" s="8"/>
      <c r="BD10" s="56"/>
      <c r="BV10" s="8"/>
      <c r="BW10" s="8"/>
      <c r="BX10" s="8"/>
      <c r="BY10" s="9"/>
      <c r="BZ10" s="9"/>
      <c r="CA10" s="8"/>
      <c r="CB10" s="8"/>
      <c r="CO10" s="43"/>
    </row>
    <row r="11" spans="1:94" ht="15.75">
      <c r="A11" s="95" t="s">
        <v>101</v>
      </c>
      <c r="B11" s="12" t="s">
        <v>16</v>
      </c>
      <c r="C11" s="13">
        <v>344.49</v>
      </c>
      <c r="D11" s="14">
        <v>3444900</v>
      </c>
      <c r="E11" s="16">
        <f>+F11/D11*100</f>
        <v>96.33951638654243</v>
      </c>
      <c r="F11" s="14">
        <v>3318800</v>
      </c>
      <c r="G11" s="17">
        <v>1788200</v>
      </c>
      <c r="H11" s="18">
        <v>320217</v>
      </c>
      <c r="I11" s="17">
        <v>49826606</v>
      </c>
      <c r="J11" s="17">
        <v>13878198</v>
      </c>
      <c r="K11" s="17">
        <v>12859081</v>
      </c>
      <c r="L11" s="17">
        <v>2705208</v>
      </c>
      <c r="M11" s="17">
        <v>5169246</v>
      </c>
      <c r="N11" s="17">
        <f aca="true" t="shared" si="0" ref="N11:N28">SUM(I11:K11)</f>
        <v>76563885</v>
      </c>
      <c r="O11" s="36">
        <f aca="true" t="shared" si="1" ref="O11:O28">SUM(I11:L11)</f>
        <v>79269093</v>
      </c>
      <c r="P11" s="36">
        <f aca="true" t="shared" si="2" ref="P11:P28">+R11-O11-M11</f>
        <v>34358276</v>
      </c>
      <c r="Q11" s="36">
        <f>+O11+P11</f>
        <v>113627369</v>
      </c>
      <c r="R11" s="11">
        <v>118796615</v>
      </c>
      <c r="S11" s="15">
        <f aca="true" t="shared" si="3" ref="S11:S28">+R11/F11</f>
        <v>35.79505092202001</v>
      </c>
      <c r="T11" s="15">
        <f aca="true" t="shared" si="4" ref="T11:T28">+R11/G11</f>
        <v>66.4336287887261</v>
      </c>
      <c r="U11" s="15">
        <f aca="true" t="shared" si="5" ref="U11:U28">+R11/H11</f>
        <v>370.9878457421061</v>
      </c>
      <c r="V11" s="43">
        <f>+I11/$G11</f>
        <v>27.864112515378594</v>
      </c>
      <c r="W11" s="43">
        <f>+J11/$G11</f>
        <v>7.760987585281288</v>
      </c>
      <c r="X11" s="43">
        <f>+K11/$G11</f>
        <v>7.191075383066771</v>
      </c>
      <c r="Y11" s="43">
        <f>+L11/$G11</f>
        <v>1.5128106475785705</v>
      </c>
      <c r="Z11" s="51">
        <f>+O11/$G11</f>
        <v>44.32898613130522</v>
      </c>
      <c r="AA11" s="51">
        <f>+P11/$G11</f>
        <v>19.21388882675316</v>
      </c>
      <c r="AB11" s="48">
        <f>+Q11/$G11</f>
        <v>63.542874958058384</v>
      </c>
      <c r="AC11" s="43">
        <f aca="true" t="shared" si="6" ref="AC11:AC28">+M11/$G11</f>
        <v>2.8907538306677107</v>
      </c>
      <c r="AD11" s="43"/>
      <c r="AE11" s="43">
        <f>+I11/$H11</f>
        <v>155.602625719434</v>
      </c>
      <c r="AF11" s="43">
        <f>+J11/$H11</f>
        <v>43.33997882685804</v>
      </c>
      <c r="AG11" s="43">
        <f>+K11/$H11</f>
        <v>40.15739639057264</v>
      </c>
      <c r="AH11" s="43">
        <f>+L11/$H11</f>
        <v>8.448046168691857</v>
      </c>
      <c r="AI11" s="51">
        <f>+O11/$H11</f>
        <v>247.54804710555655</v>
      </c>
      <c r="AJ11" s="51">
        <f>+P11/$H11</f>
        <v>107.29685182235797</v>
      </c>
      <c r="AK11" s="48">
        <f>+Q11/$H11</f>
        <v>354.8448989279145</v>
      </c>
      <c r="AL11" s="17">
        <v>1396713</v>
      </c>
      <c r="AM11" s="17">
        <v>78814</v>
      </c>
      <c r="AN11" s="17">
        <v>441650</v>
      </c>
      <c r="AO11" s="7">
        <v>245037</v>
      </c>
      <c r="AP11" s="7">
        <v>1156586</v>
      </c>
      <c r="AQ11" s="7">
        <v>126100</v>
      </c>
      <c r="AR11" s="17">
        <f>SUM(AL11:AN11)</f>
        <v>1917177</v>
      </c>
      <c r="AS11" s="17">
        <f>SUM(AL11:AO11)</f>
        <v>2162214</v>
      </c>
      <c r="AT11" s="43">
        <f aca="true" t="shared" si="7" ref="AT11:AY11">+AL11/$D11*100</f>
        <v>40.54436993816947</v>
      </c>
      <c r="AU11" s="43">
        <f t="shared" si="7"/>
        <v>2.2878458010392175</v>
      </c>
      <c r="AV11" s="43">
        <f t="shared" si="7"/>
        <v>12.82040117274812</v>
      </c>
      <c r="AW11" s="43">
        <f t="shared" si="7"/>
        <v>7.113036662892973</v>
      </c>
      <c r="AX11" s="43">
        <f t="shared" si="7"/>
        <v>33.57386281169264</v>
      </c>
      <c r="AY11" s="43">
        <f t="shared" si="7"/>
        <v>3.6604836134575747</v>
      </c>
      <c r="AZ11" s="43">
        <f>SUM(AT11:AV11)</f>
        <v>55.652616911956805</v>
      </c>
      <c r="BA11" s="43">
        <f>SUM(AT11:AW11)</f>
        <v>62.76565357484978</v>
      </c>
      <c r="BB11" s="17">
        <v>350</v>
      </c>
      <c r="BC11" s="17">
        <v>488849550</v>
      </c>
      <c r="BD11" s="57">
        <v>500</v>
      </c>
      <c r="BE11" s="17">
        <v>39407000</v>
      </c>
      <c r="BF11" s="17">
        <v>400</v>
      </c>
      <c r="BG11" s="17">
        <v>176660000</v>
      </c>
      <c r="BH11" s="17">
        <v>100</v>
      </c>
      <c r="BI11" s="17">
        <v>24503700</v>
      </c>
      <c r="BJ11" s="7">
        <v>80</v>
      </c>
      <c r="BK11" s="17">
        <v>92526900</v>
      </c>
      <c r="BL11" s="17">
        <f>+BM11/AR11</f>
        <v>367.68464779204004</v>
      </c>
      <c r="BM11" s="17">
        <f>+BC11+BE11+BG11</f>
        <v>704916550</v>
      </c>
      <c r="BN11" s="17">
        <f aca="true" t="shared" si="8" ref="BN11:BN28">+BO11/F11</f>
        <v>247.66395986501146</v>
      </c>
      <c r="BO11" s="36">
        <f>+BC11+BE11+BG11+BI11+BK11</f>
        <v>821947150</v>
      </c>
      <c r="BP11" s="64">
        <v>610000000</v>
      </c>
      <c r="BQ11" s="36">
        <f>+BO11+BP11</f>
        <v>1431947150</v>
      </c>
      <c r="BR11" s="17">
        <v>244650000</v>
      </c>
      <c r="BS11" s="43">
        <f aca="true" t="shared" si="9" ref="BS11:BS28">+BR11/F11</f>
        <v>73.71640351934434</v>
      </c>
      <c r="BT11" s="43">
        <f aca="true" t="shared" si="10" ref="BT11:BT28">+BR11/G11</f>
        <v>136.81355553070125</v>
      </c>
      <c r="BU11" s="43">
        <f>+BR11/BQ11*100</f>
        <v>17.085127757682955</v>
      </c>
      <c r="BV11" s="7">
        <v>85602</v>
      </c>
      <c r="BW11" s="7">
        <v>529199</v>
      </c>
      <c r="BX11" s="7">
        <v>368</v>
      </c>
      <c r="BY11" s="17">
        <v>352226</v>
      </c>
      <c r="BZ11" s="17">
        <v>39564</v>
      </c>
      <c r="CA11" s="17">
        <v>444442</v>
      </c>
      <c r="CB11" s="17">
        <v>807601</v>
      </c>
      <c r="CC11" s="68">
        <f>+BV11/$G11*1000</f>
        <v>47.87048428587406</v>
      </c>
      <c r="CD11" s="68">
        <f aca="true" t="shared" si="11" ref="CD11:CI11">+BW11/$G11*1000</f>
        <v>295.9394922268203</v>
      </c>
      <c r="CE11" s="43">
        <f t="shared" si="11"/>
        <v>0.205793535398725</v>
      </c>
      <c r="CF11" s="68">
        <f t="shared" si="11"/>
        <v>196.97237445475898</v>
      </c>
      <c r="CG11" s="68">
        <f t="shared" si="11"/>
        <v>22.12504194161727</v>
      </c>
      <c r="CH11" s="68">
        <f t="shared" si="11"/>
        <v>248.54155016217425</v>
      </c>
      <c r="CI11" s="68">
        <f t="shared" si="11"/>
        <v>451.6278939715915</v>
      </c>
      <c r="CJ11" s="43">
        <f>+I11/AL11</f>
        <v>35.6741907607361</v>
      </c>
      <c r="CK11" s="43">
        <f>+J11/AM11</f>
        <v>176.087979293019</v>
      </c>
      <c r="CL11" s="43">
        <f>+K11/AN11</f>
        <v>29.115999094305444</v>
      </c>
      <c r="CM11" s="43">
        <f>+L11/AO11</f>
        <v>11.039998041112158</v>
      </c>
      <c r="CN11" s="43">
        <f>+M11/AP11</f>
        <v>4.469400459628597</v>
      </c>
      <c r="CO11" s="43">
        <f>+N11/AR11</f>
        <v>39.93574145736153</v>
      </c>
      <c r="CP11" s="43">
        <f>+O11/AS11</f>
        <v>36.6610765631894</v>
      </c>
    </row>
    <row r="12" spans="1:94" ht="15.75">
      <c r="A12" s="95" t="s">
        <v>102</v>
      </c>
      <c r="B12" s="12" t="s">
        <v>17</v>
      </c>
      <c r="C12" s="13">
        <v>208.47</v>
      </c>
      <c r="D12" s="14">
        <v>2084700</v>
      </c>
      <c r="E12" s="16">
        <f aca="true" t="shared" si="12" ref="E12:E28">+F12/D12*100</f>
        <v>91.21216481987815</v>
      </c>
      <c r="F12" s="14">
        <v>1901500</v>
      </c>
      <c r="G12" s="17">
        <v>736200</v>
      </c>
      <c r="H12" s="18">
        <v>122242</v>
      </c>
      <c r="I12" s="17">
        <v>33187534</v>
      </c>
      <c r="J12" s="17"/>
      <c r="K12" s="17">
        <v>10448191</v>
      </c>
      <c r="L12" s="17">
        <v>943279</v>
      </c>
      <c r="M12" s="17">
        <v>3144965</v>
      </c>
      <c r="N12" s="17">
        <f t="shared" si="0"/>
        <v>43635725</v>
      </c>
      <c r="O12" s="36">
        <f t="shared" si="1"/>
        <v>44579004</v>
      </c>
      <c r="P12" s="36">
        <f t="shared" si="2"/>
        <v>23935603</v>
      </c>
      <c r="Q12" s="36">
        <f aca="true" t="shared" si="13" ref="Q12:Q28">+O12+P12</f>
        <v>68514607</v>
      </c>
      <c r="R12" s="11">
        <v>71659572</v>
      </c>
      <c r="S12" s="15">
        <f t="shared" si="3"/>
        <v>37.685812253484094</v>
      </c>
      <c r="T12" s="15">
        <f t="shared" si="4"/>
        <v>97.33709861450693</v>
      </c>
      <c r="U12" s="15">
        <f t="shared" si="5"/>
        <v>586.2107295364932</v>
      </c>
      <c r="V12" s="43">
        <f aca="true" t="shared" si="14" ref="V12:V28">+I12/$G12</f>
        <v>45.0795082857919</v>
      </c>
      <c r="W12" s="43"/>
      <c r="X12" s="43">
        <f aca="true" t="shared" si="15" ref="X12:X28">+K12/$G12</f>
        <v>14.192055148057593</v>
      </c>
      <c r="Y12" s="43">
        <f aca="true" t="shared" si="16" ref="Y12:Y28">+L12/$G12</f>
        <v>1.2812809019288236</v>
      </c>
      <c r="Z12" s="51">
        <f aca="true" t="shared" si="17" ref="Z12:Z28">+O12/$G12</f>
        <v>60.552844335778325</v>
      </c>
      <c r="AA12" s="51">
        <f aca="true" t="shared" si="18" ref="AA12:AA28">+P12/$G12</f>
        <v>32.5123648465091</v>
      </c>
      <c r="AB12" s="48">
        <f aca="true" t="shared" si="19" ref="AB12:AB28">+Q12/$G12</f>
        <v>93.06520918228742</v>
      </c>
      <c r="AC12" s="43">
        <f t="shared" si="6"/>
        <v>4.271889432219505</v>
      </c>
      <c r="AD12" s="43"/>
      <c r="AE12" s="43">
        <f aca="true" t="shared" si="20" ref="AE12:AE28">+I12/$H12</f>
        <v>271.4904370020124</v>
      </c>
      <c r="AF12" s="43"/>
      <c r="AG12" s="43">
        <f aca="true" t="shared" si="21" ref="AG12:AG28">+K12/$H12</f>
        <v>85.47136826949821</v>
      </c>
      <c r="AH12" s="43">
        <f aca="true" t="shared" si="22" ref="AH12:AH28">+L12/$H12</f>
        <v>7.716488604571261</v>
      </c>
      <c r="AI12" s="51">
        <f aca="true" t="shared" si="23" ref="AI12:AI28">+O12/$H12</f>
        <v>364.67829387608185</v>
      </c>
      <c r="AJ12" s="51">
        <f aca="true" t="shared" si="24" ref="AJ12:AJ28">+P12/$H12</f>
        <v>195.80506699824937</v>
      </c>
      <c r="AK12" s="48">
        <f aca="true" t="shared" si="25" ref="AK12:AK28">+Q12/$H12</f>
        <v>560.4833608743312</v>
      </c>
      <c r="AL12" s="17">
        <v>745031</v>
      </c>
      <c r="AM12" s="17" t="s">
        <v>67</v>
      </c>
      <c r="AN12" s="17">
        <v>371919</v>
      </c>
      <c r="AO12" s="7">
        <v>80871</v>
      </c>
      <c r="AP12" s="7">
        <v>703679</v>
      </c>
      <c r="AQ12" s="7">
        <v>183200</v>
      </c>
      <c r="AR12" s="17">
        <f aca="true" t="shared" si="26" ref="AR12:AR28">SUM(AL12:AN12)</f>
        <v>1116950</v>
      </c>
      <c r="AS12" s="17">
        <f aca="true" t="shared" si="27" ref="AS12:AS28">SUM(AL12:AO12)</f>
        <v>1197821</v>
      </c>
      <c r="AT12" s="43">
        <f aca="true" t="shared" si="28" ref="AT12:AT28">+AL12/$D12*100</f>
        <v>35.738043843238835</v>
      </c>
      <c r="AU12" s="43"/>
      <c r="AV12" s="43">
        <f aca="true" t="shared" si="29" ref="AV12:AV28">+AN12/$D12*100</f>
        <v>17.840408691898116</v>
      </c>
      <c r="AW12" s="43">
        <f aca="true" t="shared" si="30" ref="AW12:AW28">+AO12/$D12*100</f>
        <v>3.87926320333861</v>
      </c>
      <c r="AX12" s="43">
        <f aca="true" t="shared" si="31" ref="AX12:AX28">+AP12/$D12*100</f>
        <v>33.7544490814026</v>
      </c>
      <c r="AY12" s="43">
        <f aca="true" t="shared" si="32" ref="AY12:AY28">+AQ12/$D12*100</f>
        <v>8.78783518012184</v>
      </c>
      <c r="AZ12" s="43">
        <f aca="true" t="shared" si="33" ref="AZ12:AZ28">SUM(AT12:AV12)</f>
        <v>53.57845253513695</v>
      </c>
      <c r="BA12" s="43">
        <f aca="true" t="shared" si="34" ref="BA12:BA28">SUM(AT12:AW12)</f>
        <v>57.45771573847556</v>
      </c>
      <c r="BB12" s="17">
        <v>300</v>
      </c>
      <c r="BC12" s="17">
        <v>223509300</v>
      </c>
      <c r="BD12" s="57"/>
      <c r="BE12" s="17"/>
      <c r="BF12" s="17">
        <v>350</v>
      </c>
      <c r="BG12" s="17">
        <v>130172600</v>
      </c>
      <c r="BH12" s="17">
        <v>100</v>
      </c>
      <c r="BI12" s="17">
        <v>8087100</v>
      </c>
      <c r="BJ12" s="7">
        <v>80</v>
      </c>
      <c r="BK12" s="17">
        <v>56294300</v>
      </c>
      <c r="BL12" s="17">
        <f aca="true" t="shared" si="35" ref="BL12:BL28">+BM12/AR12</f>
        <v>316.64971574376654</v>
      </c>
      <c r="BM12" s="17">
        <f aca="true" t="shared" si="36" ref="BM12:BM28">+BC12+BE12+BG12</f>
        <v>353681900</v>
      </c>
      <c r="BN12" s="17">
        <f t="shared" si="8"/>
        <v>219.85974230870366</v>
      </c>
      <c r="BO12" s="36">
        <f aca="true" t="shared" si="37" ref="BO12:BO28">+BC12+BE12+BG12+BI12+BK12</f>
        <v>418063300</v>
      </c>
      <c r="BP12" s="64">
        <v>41806300</v>
      </c>
      <c r="BQ12" s="36">
        <f aca="true" t="shared" si="38" ref="BQ12:BQ28">+BO12+BP12</f>
        <v>459869600</v>
      </c>
      <c r="BR12" s="17">
        <v>193250000</v>
      </c>
      <c r="BS12" s="43">
        <f t="shared" si="9"/>
        <v>101.63029187483565</v>
      </c>
      <c r="BT12" s="43">
        <f t="shared" si="10"/>
        <v>262.49660418364573</v>
      </c>
      <c r="BU12" s="43">
        <f aca="true" t="shared" si="39" ref="BU12:BU28">+BR12/BQ12*100</f>
        <v>42.02278211040695</v>
      </c>
      <c r="BV12" s="7">
        <v>48739</v>
      </c>
      <c r="BW12" s="7">
        <v>487994</v>
      </c>
      <c r="BX12" s="7">
        <v>63</v>
      </c>
      <c r="BY12" s="17">
        <v>150640</v>
      </c>
      <c r="BZ12" s="17">
        <v>18277</v>
      </c>
      <c r="CA12" s="17">
        <v>242557</v>
      </c>
      <c r="CB12" s="17">
        <v>638393</v>
      </c>
      <c r="CC12" s="68">
        <f aca="true" t="shared" si="40" ref="CC12:CC28">+BV12/$G12*1000</f>
        <v>66.20347731594676</v>
      </c>
      <c r="CD12" s="68">
        <f aca="true" t="shared" si="41" ref="CD12:CD28">+BW12/$G12*1000</f>
        <v>662.8552023906548</v>
      </c>
      <c r="CE12" s="43">
        <f aca="true" t="shared" si="42" ref="CE12:CE28">+BX12/$G12*1000</f>
        <v>0.08557457212713937</v>
      </c>
      <c r="CF12" s="68">
        <f aca="true" t="shared" si="43" ref="CF12:CF28">+BY12/$G12*1000</f>
        <v>204.61831024178213</v>
      </c>
      <c r="CG12" s="68">
        <f aca="true" t="shared" si="44" ref="CG12:CG28">+BZ12/$G12*1000</f>
        <v>24.82613420266232</v>
      </c>
      <c r="CH12" s="68">
        <f aca="true" t="shared" si="45" ref="CH12:CH28">+CA12/$G12*1000</f>
        <v>329.47161097527845</v>
      </c>
      <c r="CI12" s="68">
        <f aca="true" t="shared" si="46" ref="CI12:CI28">+CB12/$G12*1000</f>
        <v>867.146155935887</v>
      </c>
      <c r="CJ12" s="43">
        <f aca="true" t="shared" si="47" ref="CJ12:CJ28">+I12/AL12</f>
        <v>44.54517194586534</v>
      </c>
      <c r="CK12" s="43"/>
      <c r="CL12" s="43">
        <f aca="true" t="shared" si="48" ref="CL12:CL28">+K12/AN12</f>
        <v>28.092651894632972</v>
      </c>
      <c r="CM12" s="43">
        <f aca="true" t="shared" si="49" ref="CM12:CM28">+L12/AO12</f>
        <v>11.663995746312027</v>
      </c>
      <c r="CN12" s="43">
        <f aca="true" t="shared" si="50" ref="CN12:CN28">+M12/AP12</f>
        <v>4.469317686047189</v>
      </c>
      <c r="CO12" s="43">
        <f aca="true" t="shared" si="51" ref="CO12:CO28">+N12/AR12</f>
        <v>39.06685617082233</v>
      </c>
      <c r="CP12" s="43">
        <f aca="true" t="shared" si="52" ref="CP12:CP28">+O12/AS12</f>
        <v>37.216749414144516</v>
      </c>
    </row>
    <row r="13" spans="1:94" ht="15.75">
      <c r="A13" s="95" t="s">
        <v>103</v>
      </c>
      <c r="B13" s="12" t="s">
        <v>18</v>
      </c>
      <c r="C13" s="13">
        <v>124.52</v>
      </c>
      <c r="D13" s="14">
        <v>1245200</v>
      </c>
      <c r="E13" s="16">
        <f t="shared" si="12"/>
        <v>80.3886925795053</v>
      </c>
      <c r="F13" s="14">
        <v>1001000</v>
      </c>
      <c r="G13" s="17">
        <v>151300</v>
      </c>
      <c r="H13" s="18">
        <v>26267</v>
      </c>
      <c r="I13" s="17">
        <v>6164701</v>
      </c>
      <c r="J13" s="17"/>
      <c r="K13" s="17">
        <v>4161144</v>
      </c>
      <c r="L13" s="17">
        <v>1457893</v>
      </c>
      <c r="M13" s="17">
        <v>1846600</v>
      </c>
      <c r="N13" s="17">
        <f t="shared" si="0"/>
        <v>10325845</v>
      </c>
      <c r="O13" s="36">
        <f t="shared" si="1"/>
        <v>11783738</v>
      </c>
      <c r="P13" s="36">
        <f t="shared" si="2"/>
        <v>7840633</v>
      </c>
      <c r="Q13" s="36">
        <f t="shared" si="13"/>
        <v>19624371</v>
      </c>
      <c r="R13" s="11">
        <v>21470971</v>
      </c>
      <c r="S13" s="15">
        <f t="shared" si="3"/>
        <v>21.44952147852148</v>
      </c>
      <c r="T13" s="15">
        <f t="shared" si="4"/>
        <v>141.9099206873761</v>
      </c>
      <c r="U13" s="15">
        <f t="shared" si="5"/>
        <v>817.4123805535463</v>
      </c>
      <c r="V13" s="43">
        <f t="shared" si="14"/>
        <v>40.74488433575677</v>
      </c>
      <c r="W13" s="43"/>
      <c r="X13" s="43">
        <f t="shared" si="15"/>
        <v>27.502604097818903</v>
      </c>
      <c r="Y13" s="43">
        <f t="shared" si="16"/>
        <v>9.635776602775941</v>
      </c>
      <c r="Z13" s="51">
        <f t="shared" si="17"/>
        <v>77.88326503635162</v>
      </c>
      <c r="AA13" s="51">
        <f t="shared" si="18"/>
        <v>51.82176470588235</v>
      </c>
      <c r="AB13" s="48">
        <f t="shared" si="19"/>
        <v>129.70502974223396</v>
      </c>
      <c r="AC13" s="43">
        <f t="shared" si="6"/>
        <v>12.204890945142102</v>
      </c>
      <c r="AD13" s="43"/>
      <c r="AE13" s="43">
        <f t="shared" si="20"/>
        <v>234.69376023146916</v>
      </c>
      <c r="AF13" s="43"/>
      <c r="AG13" s="43">
        <f t="shared" si="21"/>
        <v>158.41717744698673</v>
      </c>
      <c r="AH13" s="43">
        <f t="shared" si="22"/>
        <v>55.502836258423116</v>
      </c>
      <c r="AI13" s="51">
        <f t="shared" si="23"/>
        <v>448.613773936879</v>
      </c>
      <c r="AJ13" s="51">
        <f t="shared" si="24"/>
        <v>298.4974683062398</v>
      </c>
      <c r="AK13" s="48">
        <f t="shared" si="25"/>
        <v>747.1112422431188</v>
      </c>
      <c r="AL13" s="17">
        <v>117201</v>
      </c>
      <c r="AM13" s="17" t="s">
        <v>67</v>
      </c>
      <c r="AN13" s="17">
        <v>138594</v>
      </c>
      <c r="AO13" s="7">
        <v>97154</v>
      </c>
      <c r="AP13" s="7">
        <v>648051</v>
      </c>
      <c r="AQ13" s="7">
        <v>244200</v>
      </c>
      <c r="AR13" s="17">
        <f t="shared" si="26"/>
        <v>255795</v>
      </c>
      <c r="AS13" s="17">
        <f t="shared" si="27"/>
        <v>352949</v>
      </c>
      <c r="AT13" s="43">
        <f t="shared" si="28"/>
        <v>9.412222936074526</v>
      </c>
      <c r="AU13" s="43"/>
      <c r="AV13" s="43">
        <f t="shared" si="29"/>
        <v>11.130260199164793</v>
      </c>
      <c r="AW13" s="43">
        <f t="shared" si="30"/>
        <v>7.802280758111147</v>
      </c>
      <c r="AX13" s="43">
        <f t="shared" si="31"/>
        <v>52.04392868615484</v>
      </c>
      <c r="AY13" s="43">
        <f t="shared" si="32"/>
        <v>19.6113074204947</v>
      </c>
      <c r="AZ13" s="43">
        <f t="shared" si="33"/>
        <v>20.54248313523932</v>
      </c>
      <c r="BA13" s="43">
        <f t="shared" si="34"/>
        <v>28.344763893350468</v>
      </c>
      <c r="BB13" s="17">
        <v>150</v>
      </c>
      <c r="BC13" s="17">
        <v>17580200</v>
      </c>
      <c r="BD13" s="57"/>
      <c r="BE13" s="17"/>
      <c r="BF13" s="17">
        <v>200</v>
      </c>
      <c r="BG13" s="17">
        <v>27718800</v>
      </c>
      <c r="BH13" s="17">
        <v>50</v>
      </c>
      <c r="BI13" s="17">
        <v>4857700</v>
      </c>
      <c r="BJ13" s="7">
        <v>40</v>
      </c>
      <c r="BK13" s="17">
        <v>25922000</v>
      </c>
      <c r="BL13" s="17">
        <f t="shared" si="35"/>
        <v>177.09102992630818</v>
      </c>
      <c r="BM13" s="17">
        <f t="shared" si="36"/>
        <v>45299000</v>
      </c>
      <c r="BN13" s="17">
        <f t="shared" si="8"/>
        <v>76.0026973026973</v>
      </c>
      <c r="BO13" s="36">
        <f t="shared" si="37"/>
        <v>76078700</v>
      </c>
      <c r="BP13" s="64">
        <v>3803900</v>
      </c>
      <c r="BQ13" s="36">
        <f t="shared" si="38"/>
        <v>79882600</v>
      </c>
      <c r="BR13" s="17">
        <v>22358000</v>
      </c>
      <c r="BS13" s="43">
        <f t="shared" si="9"/>
        <v>22.335664335664337</v>
      </c>
      <c r="BT13" s="43">
        <f t="shared" si="10"/>
        <v>147.77263714474554</v>
      </c>
      <c r="BU13" s="43">
        <f t="shared" si="39"/>
        <v>27.98857323121681</v>
      </c>
      <c r="BV13" s="17">
        <v>12830</v>
      </c>
      <c r="BW13" s="17">
        <v>187370</v>
      </c>
      <c r="BX13" s="7">
        <v>16</v>
      </c>
      <c r="BY13" s="17">
        <v>122307</v>
      </c>
      <c r="BZ13" s="17">
        <v>39888</v>
      </c>
      <c r="CA13" s="17">
        <v>19267</v>
      </c>
      <c r="CB13" s="17">
        <v>227003</v>
      </c>
      <c r="CC13" s="68">
        <f t="shared" si="40"/>
        <v>84.79841374752148</v>
      </c>
      <c r="CD13" s="68">
        <f t="shared" si="41"/>
        <v>1238.4005287508262</v>
      </c>
      <c r="CE13" s="43">
        <f t="shared" si="42"/>
        <v>0.10575016523463318</v>
      </c>
      <c r="CF13" s="68">
        <f t="shared" si="43"/>
        <v>808.3740912095176</v>
      </c>
      <c r="CG13" s="68">
        <f t="shared" si="44"/>
        <v>263.6351619299405</v>
      </c>
      <c r="CH13" s="68">
        <f t="shared" si="45"/>
        <v>127.34302709847984</v>
      </c>
      <c r="CI13" s="68">
        <f t="shared" si="46"/>
        <v>1500.3502974223397</v>
      </c>
      <c r="CJ13" s="43">
        <f t="shared" si="47"/>
        <v>52.59938908371089</v>
      </c>
      <c r="CK13" s="43"/>
      <c r="CL13" s="43">
        <f t="shared" si="48"/>
        <v>30.02398372223906</v>
      </c>
      <c r="CM13" s="43">
        <f t="shared" si="49"/>
        <v>15.00600078226321</v>
      </c>
      <c r="CN13" s="43">
        <f t="shared" si="50"/>
        <v>2.8494670944107794</v>
      </c>
      <c r="CO13" s="43">
        <f t="shared" si="51"/>
        <v>40.36765769463828</v>
      </c>
      <c r="CP13" s="43">
        <f t="shared" si="52"/>
        <v>33.38651759885989</v>
      </c>
    </row>
    <row r="14" spans="1:94" ht="15.75">
      <c r="A14" s="95" t="s">
        <v>104</v>
      </c>
      <c r="B14" s="12" t="s">
        <v>19</v>
      </c>
      <c r="C14" s="13">
        <v>390.19</v>
      </c>
      <c r="D14" s="14">
        <v>3901900</v>
      </c>
      <c r="E14" s="16">
        <f t="shared" si="12"/>
        <v>92.04746405597272</v>
      </c>
      <c r="F14" s="14">
        <v>3591600</v>
      </c>
      <c r="G14" s="17">
        <v>1109100</v>
      </c>
      <c r="H14" s="18">
        <v>225241</v>
      </c>
      <c r="I14" s="17">
        <v>31248886</v>
      </c>
      <c r="J14" s="17">
        <v>7637303</v>
      </c>
      <c r="K14" s="17">
        <v>11236894</v>
      </c>
      <c r="L14" s="17">
        <v>5348038</v>
      </c>
      <c r="M14" s="17">
        <v>6687018</v>
      </c>
      <c r="N14" s="17">
        <f t="shared" si="0"/>
        <v>50123083</v>
      </c>
      <c r="O14" s="36">
        <f t="shared" si="1"/>
        <v>55471121</v>
      </c>
      <c r="P14" s="36">
        <f t="shared" si="2"/>
        <v>31806041</v>
      </c>
      <c r="Q14" s="36">
        <f t="shared" si="13"/>
        <v>87277162</v>
      </c>
      <c r="R14" s="11">
        <v>93964180</v>
      </c>
      <c r="S14" s="15">
        <f t="shared" si="3"/>
        <v>26.16220625904889</v>
      </c>
      <c r="T14" s="15">
        <f t="shared" si="4"/>
        <v>84.72110720403931</v>
      </c>
      <c r="U14" s="15">
        <f t="shared" si="5"/>
        <v>417.17174049129596</v>
      </c>
      <c r="V14" s="43">
        <f t="shared" si="14"/>
        <v>28.1749941393923</v>
      </c>
      <c r="W14" s="43">
        <f aca="true" t="shared" si="53" ref="W14:W28">+J14/$G14</f>
        <v>6.886036425930935</v>
      </c>
      <c r="X14" s="43">
        <f t="shared" si="15"/>
        <v>10.131542692273014</v>
      </c>
      <c r="Y14" s="43">
        <f t="shared" si="16"/>
        <v>4.821961951131548</v>
      </c>
      <c r="Z14" s="51">
        <f t="shared" si="17"/>
        <v>50.0145352087278</v>
      </c>
      <c r="AA14" s="51">
        <f t="shared" si="18"/>
        <v>28.677342890632044</v>
      </c>
      <c r="AB14" s="48">
        <f t="shared" si="19"/>
        <v>78.69187809935984</v>
      </c>
      <c r="AC14" s="43">
        <f t="shared" si="6"/>
        <v>6.0292291046794695</v>
      </c>
      <c r="AD14" s="43"/>
      <c r="AE14" s="43">
        <f t="shared" si="20"/>
        <v>138.73533681700934</v>
      </c>
      <c r="AF14" s="43">
        <f aca="true" t="shared" si="54" ref="AF14:AF28">+J14/$H14</f>
        <v>33.90725045617805</v>
      </c>
      <c r="AG14" s="43">
        <f t="shared" si="21"/>
        <v>49.888315182404625</v>
      </c>
      <c r="AH14" s="43">
        <f t="shared" si="22"/>
        <v>23.74362571645482</v>
      </c>
      <c r="AI14" s="51">
        <f t="shared" si="23"/>
        <v>246.27452817204684</v>
      </c>
      <c r="AJ14" s="51">
        <f t="shared" si="24"/>
        <v>141.20893176641908</v>
      </c>
      <c r="AK14" s="48">
        <f t="shared" si="25"/>
        <v>387.4834599384659</v>
      </c>
      <c r="AL14" s="17">
        <v>728931</v>
      </c>
      <c r="AM14" s="17">
        <v>54655</v>
      </c>
      <c r="AN14" s="17">
        <v>456413</v>
      </c>
      <c r="AO14" s="7">
        <v>519227</v>
      </c>
      <c r="AP14" s="7">
        <v>1832374</v>
      </c>
      <c r="AQ14" s="7">
        <v>310300</v>
      </c>
      <c r="AR14" s="17">
        <f t="shared" si="26"/>
        <v>1239999</v>
      </c>
      <c r="AS14" s="17">
        <f t="shared" si="27"/>
        <v>1759226</v>
      </c>
      <c r="AT14" s="43">
        <f t="shared" si="28"/>
        <v>18.681437248519952</v>
      </c>
      <c r="AU14" s="43">
        <f aca="true" t="shared" si="55" ref="AU14:AU28">+AM14/$D14*100</f>
        <v>1.400727850534355</v>
      </c>
      <c r="AV14" s="43">
        <f t="shared" si="29"/>
        <v>11.697198800584331</v>
      </c>
      <c r="AW14" s="43">
        <f t="shared" si="30"/>
        <v>13.307029908506113</v>
      </c>
      <c r="AX14" s="43">
        <f t="shared" si="31"/>
        <v>46.961070247827976</v>
      </c>
      <c r="AY14" s="43">
        <f t="shared" si="32"/>
        <v>7.952535944027268</v>
      </c>
      <c r="AZ14" s="43">
        <f t="shared" si="33"/>
        <v>31.77936389963864</v>
      </c>
      <c r="BA14" s="43">
        <f t="shared" si="34"/>
        <v>45.08639380814475</v>
      </c>
      <c r="BB14" s="17">
        <v>200</v>
      </c>
      <c r="BC14" s="17">
        <v>145786200</v>
      </c>
      <c r="BD14" s="57">
        <v>400</v>
      </c>
      <c r="BE14" s="17">
        <v>21862000</v>
      </c>
      <c r="BF14" s="17">
        <v>300</v>
      </c>
      <c r="BG14" s="17">
        <v>136923900</v>
      </c>
      <c r="BH14" s="17">
        <v>80</v>
      </c>
      <c r="BI14" s="17">
        <v>41538200</v>
      </c>
      <c r="BJ14" s="7">
        <v>60</v>
      </c>
      <c r="BK14" s="17">
        <v>109942400</v>
      </c>
      <c r="BL14" s="17">
        <f t="shared" si="35"/>
        <v>245.62285937327368</v>
      </c>
      <c r="BM14" s="17">
        <f t="shared" si="36"/>
        <v>304572100</v>
      </c>
      <c r="BN14" s="17">
        <f t="shared" si="8"/>
        <v>126.97758659093441</v>
      </c>
      <c r="BO14" s="36">
        <f t="shared" si="37"/>
        <v>456052700</v>
      </c>
      <c r="BP14" s="64">
        <v>45605300</v>
      </c>
      <c r="BQ14" s="36">
        <f t="shared" si="38"/>
        <v>501658000</v>
      </c>
      <c r="BR14" s="17">
        <v>128060000</v>
      </c>
      <c r="BS14" s="43">
        <f t="shared" si="9"/>
        <v>35.6554181980176</v>
      </c>
      <c r="BT14" s="43">
        <f t="shared" si="10"/>
        <v>115.46298800829501</v>
      </c>
      <c r="BU14" s="43">
        <f t="shared" si="39"/>
        <v>25.527351303078987</v>
      </c>
      <c r="BV14" s="17">
        <v>62290</v>
      </c>
      <c r="BW14" s="17">
        <v>576105</v>
      </c>
      <c r="BX14" s="7">
        <v>320</v>
      </c>
      <c r="BY14" s="17">
        <v>193735</v>
      </c>
      <c r="BZ14" s="17">
        <v>33589</v>
      </c>
      <c r="CA14" s="17">
        <v>545901</v>
      </c>
      <c r="CB14" s="17">
        <v>828508</v>
      </c>
      <c r="CC14" s="68">
        <f t="shared" si="40"/>
        <v>56.16265440447209</v>
      </c>
      <c r="CD14" s="68">
        <f t="shared" si="41"/>
        <v>519.4346767649446</v>
      </c>
      <c r="CE14" s="43">
        <f t="shared" si="42"/>
        <v>0.2885222252276621</v>
      </c>
      <c r="CF14" s="68">
        <f t="shared" si="43"/>
        <v>174.67766657650347</v>
      </c>
      <c r="CG14" s="68">
        <f t="shared" si="44"/>
        <v>30.284915697412316</v>
      </c>
      <c r="CH14" s="68">
        <f t="shared" si="45"/>
        <v>492.2017852312686</v>
      </c>
      <c r="CI14" s="68">
        <f t="shared" si="46"/>
        <v>747.0092868091244</v>
      </c>
      <c r="CJ14" s="43">
        <f t="shared" si="47"/>
        <v>42.869470498579425</v>
      </c>
      <c r="CK14" s="43">
        <f aca="true" t="shared" si="56" ref="CK14:CK28">+J14/AM14</f>
        <v>139.73658402707895</v>
      </c>
      <c r="CL14" s="43">
        <f t="shared" si="48"/>
        <v>24.620013014528507</v>
      </c>
      <c r="CM14" s="43">
        <f t="shared" si="49"/>
        <v>10.29999980740601</v>
      </c>
      <c r="CN14" s="43">
        <f t="shared" si="50"/>
        <v>3.649373981512508</v>
      </c>
      <c r="CO14" s="43">
        <f t="shared" si="51"/>
        <v>40.421873727317525</v>
      </c>
      <c r="CP14" s="43">
        <f t="shared" si="52"/>
        <v>31.531549101707228</v>
      </c>
    </row>
    <row r="15" spans="1:94" ht="15.75">
      <c r="A15" s="95" t="s">
        <v>105</v>
      </c>
      <c r="B15" s="12" t="s">
        <v>20</v>
      </c>
      <c r="C15" s="13">
        <v>180.26</v>
      </c>
      <c r="D15" s="14">
        <v>1802600</v>
      </c>
      <c r="E15" s="16">
        <f t="shared" si="12"/>
        <v>88.19482969044714</v>
      </c>
      <c r="F15" s="14">
        <v>1589800</v>
      </c>
      <c r="G15" s="17">
        <v>349900</v>
      </c>
      <c r="H15" s="18">
        <v>62416</v>
      </c>
      <c r="I15" s="17">
        <v>8990204</v>
      </c>
      <c r="J15" s="17">
        <v>5483</v>
      </c>
      <c r="K15" s="17">
        <v>4246123</v>
      </c>
      <c r="L15" s="17">
        <v>2016157</v>
      </c>
      <c r="M15" s="17">
        <v>3510450</v>
      </c>
      <c r="N15" s="17">
        <f t="shared" si="0"/>
        <v>13241810</v>
      </c>
      <c r="O15" s="36">
        <f t="shared" si="1"/>
        <v>15257967</v>
      </c>
      <c r="P15" s="36">
        <f t="shared" si="2"/>
        <v>10796060</v>
      </c>
      <c r="Q15" s="36">
        <f t="shared" si="13"/>
        <v>26054027</v>
      </c>
      <c r="R15" s="11">
        <v>29564477</v>
      </c>
      <c r="S15" s="15">
        <f t="shared" si="3"/>
        <v>18.596349855327713</v>
      </c>
      <c r="T15" s="15">
        <f t="shared" si="4"/>
        <v>84.4940754501286</v>
      </c>
      <c r="U15" s="15">
        <f t="shared" si="5"/>
        <v>473.6682421174058</v>
      </c>
      <c r="V15" s="43">
        <f t="shared" si="14"/>
        <v>25.69363818233781</v>
      </c>
      <c r="W15" s="43">
        <f t="shared" si="53"/>
        <v>0.015670191483280936</v>
      </c>
      <c r="X15" s="43">
        <f t="shared" si="15"/>
        <v>12.135247213489569</v>
      </c>
      <c r="Y15" s="43">
        <f t="shared" si="16"/>
        <v>5.762094884252644</v>
      </c>
      <c r="Z15" s="51">
        <f t="shared" si="17"/>
        <v>43.606650471563306</v>
      </c>
      <c r="AA15" s="51">
        <f t="shared" si="18"/>
        <v>30.854701343240926</v>
      </c>
      <c r="AB15" s="48">
        <f t="shared" si="19"/>
        <v>74.46135181480423</v>
      </c>
      <c r="AC15" s="43">
        <f t="shared" si="6"/>
        <v>10.032723635324379</v>
      </c>
      <c r="AD15" s="43"/>
      <c r="AE15" s="43">
        <f t="shared" si="20"/>
        <v>144.03684952576262</v>
      </c>
      <c r="AF15" s="43">
        <f t="shared" si="54"/>
        <v>0.08784606511150987</v>
      </c>
      <c r="AG15" s="43">
        <f t="shared" si="21"/>
        <v>68.0293995129454</v>
      </c>
      <c r="AH15" s="43">
        <f t="shared" si="22"/>
        <v>32.30192578825942</v>
      </c>
      <c r="AI15" s="51">
        <f t="shared" si="23"/>
        <v>244.45602089207895</v>
      </c>
      <c r="AJ15" s="51">
        <f t="shared" si="24"/>
        <v>172.96943091514996</v>
      </c>
      <c r="AK15" s="48">
        <f t="shared" si="25"/>
        <v>417.4254518072289</v>
      </c>
      <c r="AL15" s="17">
        <v>248307</v>
      </c>
      <c r="AM15" s="17">
        <v>114</v>
      </c>
      <c r="AN15" s="17">
        <v>197305</v>
      </c>
      <c r="AO15" s="7">
        <v>182128</v>
      </c>
      <c r="AP15" s="7">
        <v>961946</v>
      </c>
      <c r="AQ15" s="7">
        <v>212800</v>
      </c>
      <c r="AR15" s="17">
        <f t="shared" si="26"/>
        <v>445726</v>
      </c>
      <c r="AS15" s="17">
        <f t="shared" si="27"/>
        <v>627854</v>
      </c>
      <c r="AT15" s="43">
        <f t="shared" si="28"/>
        <v>13.774936203261955</v>
      </c>
      <c r="AU15" s="43">
        <f t="shared" si="55"/>
        <v>0.006324198380117608</v>
      </c>
      <c r="AV15" s="43">
        <f t="shared" si="29"/>
        <v>10.945578608676357</v>
      </c>
      <c r="AW15" s="43">
        <f t="shared" si="30"/>
        <v>10.10362809275491</v>
      </c>
      <c r="AX15" s="43">
        <f t="shared" si="31"/>
        <v>53.36436258737379</v>
      </c>
      <c r="AY15" s="43">
        <f t="shared" si="32"/>
        <v>11.805170309552867</v>
      </c>
      <c r="AZ15" s="43">
        <f t="shared" si="33"/>
        <v>24.72683901031843</v>
      </c>
      <c r="BA15" s="43">
        <f t="shared" si="34"/>
        <v>34.83046710307334</v>
      </c>
      <c r="BB15" s="17">
        <v>150</v>
      </c>
      <c r="BC15" s="17">
        <v>37246100</v>
      </c>
      <c r="BD15" s="57">
        <v>300</v>
      </c>
      <c r="BE15" s="17">
        <v>34200</v>
      </c>
      <c r="BF15" s="17">
        <v>250</v>
      </c>
      <c r="BG15" s="17">
        <v>49326200</v>
      </c>
      <c r="BH15" s="17">
        <v>80</v>
      </c>
      <c r="BI15" s="17">
        <v>14570200</v>
      </c>
      <c r="BJ15" s="7">
        <v>60</v>
      </c>
      <c r="BK15" s="17">
        <v>57716800</v>
      </c>
      <c r="BL15" s="17">
        <f t="shared" si="35"/>
        <v>194.30434841135585</v>
      </c>
      <c r="BM15" s="17">
        <f t="shared" si="36"/>
        <v>86606500</v>
      </c>
      <c r="BN15" s="17">
        <f t="shared" si="8"/>
        <v>99.94559064033211</v>
      </c>
      <c r="BO15" s="36">
        <f t="shared" si="37"/>
        <v>158893500</v>
      </c>
      <c r="BP15" s="64">
        <v>15889400</v>
      </c>
      <c r="BQ15" s="36">
        <f t="shared" si="38"/>
        <v>174782900</v>
      </c>
      <c r="BR15" s="17">
        <v>43875000</v>
      </c>
      <c r="BS15" s="43">
        <f t="shared" si="9"/>
        <v>27.597811045414517</v>
      </c>
      <c r="BT15" s="43">
        <f t="shared" si="10"/>
        <v>125.39296941983424</v>
      </c>
      <c r="BU15" s="43">
        <f t="shared" si="39"/>
        <v>25.10257010268167</v>
      </c>
      <c r="BV15" s="7">
        <v>23737</v>
      </c>
      <c r="BW15" s="7">
        <v>230114</v>
      </c>
      <c r="BX15" s="7">
        <v>261</v>
      </c>
      <c r="BY15" s="17">
        <v>152993</v>
      </c>
      <c r="BZ15" s="17">
        <v>34232</v>
      </c>
      <c r="CA15" s="17">
        <v>129127</v>
      </c>
      <c r="CB15" s="17">
        <v>316416</v>
      </c>
      <c r="CC15" s="68">
        <f t="shared" si="40"/>
        <v>67.83938268076594</v>
      </c>
      <c r="CD15" s="68">
        <f t="shared" si="41"/>
        <v>657.6564732780794</v>
      </c>
      <c r="CE15" s="43">
        <f t="shared" si="42"/>
        <v>0.7459274078308088</v>
      </c>
      <c r="CF15" s="68">
        <f t="shared" si="43"/>
        <v>437.24778508145187</v>
      </c>
      <c r="CG15" s="68">
        <f t="shared" si="44"/>
        <v>97.83366676193198</v>
      </c>
      <c r="CH15" s="68">
        <f t="shared" si="45"/>
        <v>369.039725635896</v>
      </c>
      <c r="CI15" s="68">
        <f t="shared" si="46"/>
        <v>904.3040868819663</v>
      </c>
      <c r="CJ15" s="43">
        <f t="shared" si="47"/>
        <v>36.2060030526727</v>
      </c>
      <c r="CK15" s="43">
        <f t="shared" si="56"/>
        <v>48.09649122807018</v>
      </c>
      <c r="CL15" s="43">
        <f t="shared" si="48"/>
        <v>21.520605154456298</v>
      </c>
      <c r="CM15" s="43">
        <f t="shared" si="49"/>
        <v>11.070000219625758</v>
      </c>
      <c r="CN15" s="43">
        <f t="shared" si="50"/>
        <v>3.6493212716722145</v>
      </c>
      <c r="CO15" s="43">
        <f t="shared" si="51"/>
        <v>29.70840830465353</v>
      </c>
      <c r="CP15" s="43">
        <f t="shared" si="52"/>
        <v>24.301775572027893</v>
      </c>
    </row>
    <row r="16" spans="1:94" ht="15.75">
      <c r="A16" s="95" t="s">
        <v>106</v>
      </c>
      <c r="B16" s="12" t="s">
        <v>21</v>
      </c>
      <c r="C16" s="13">
        <v>173.57</v>
      </c>
      <c r="D16" s="14">
        <v>1735700</v>
      </c>
      <c r="E16" s="16">
        <f t="shared" si="12"/>
        <v>94.85510168807974</v>
      </c>
      <c r="F16" s="14">
        <v>1646400</v>
      </c>
      <c r="G16" s="17">
        <v>480500</v>
      </c>
      <c r="H16" s="18">
        <v>124899</v>
      </c>
      <c r="I16" s="17">
        <v>10628427</v>
      </c>
      <c r="J16" s="17">
        <v>1535311</v>
      </c>
      <c r="K16" s="17">
        <v>5452255</v>
      </c>
      <c r="L16" s="17">
        <v>4026063</v>
      </c>
      <c r="M16" s="17">
        <v>2129788</v>
      </c>
      <c r="N16" s="17">
        <f t="shared" si="0"/>
        <v>17615993</v>
      </c>
      <c r="O16" s="36">
        <f t="shared" si="1"/>
        <v>21642056</v>
      </c>
      <c r="P16" s="36">
        <f t="shared" si="2"/>
        <v>8760977</v>
      </c>
      <c r="Q16" s="36">
        <f t="shared" si="13"/>
        <v>30403033</v>
      </c>
      <c r="R16" s="11">
        <v>32532821</v>
      </c>
      <c r="S16" s="15">
        <f t="shared" si="3"/>
        <v>19.759973882410108</v>
      </c>
      <c r="T16" s="15">
        <f t="shared" si="4"/>
        <v>67.70618314255984</v>
      </c>
      <c r="U16" s="15">
        <f t="shared" si="5"/>
        <v>260.4730302084084</v>
      </c>
      <c r="V16" s="43">
        <f t="shared" si="14"/>
        <v>22.119515088449532</v>
      </c>
      <c r="W16" s="43">
        <f t="shared" si="53"/>
        <v>3.195236212278876</v>
      </c>
      <c r="X16" s="43">
        <f t="shared" si="15"/>
        <v>11.347044745057232</v>
      </c>
      <c r="Y16" s="43">
        <f t="shared" si="16"/>
        <v>8.378903225806452</v>
      </c>
      <c r="Z16" s="51">
        <f t="shared" si="17"/>
        <v>45.04069927159209</v>
      </c>
      <c r="AA16" s="51">
        <f t="shared" si="18"/>
        <v>18.23304266389178</v>
      </c>
      <c r="AB16" s="48">
        <f t="shared" si="19"/>
        <v>63.27374193548387</v>
      </c>
      <c r="AC16" s="43">
        <f t="shared" si="6"/>
        <v>4.4324412070759625</v>
      </c>
      <c r="AD16" s="43"/>
      <c r="AE16" s="43">
        <f t="shared" si="20"/>
        <v>85.09617370835635</v>
      </c>
      <c r="AF16" s="43">
        <f t="shared" si="54"/>
        <v>12.292420275582671</v>
      </c>
      <c r="AG16" s="43">
        <f t="shared" si="21"/>
        <v>43.653311875995804</v>
      </c>
      <c r="AH16" s="43">
        <f t="shared" si="22"/>
        <v>32.23454951600893</v>
      </c>
      <c r="AI16" s="51">
        <f t="shared" si="23"/>
        <v>173.27645537594375</v>
      </c>
      <c r="AJ16" s="51">
        <f t="shared" si="24"/>
        <v>70.14449275014212</v>
      </c>
      <c r="AK16" s="48">
        <f t="shared" si="25"/>
        <v>243.42094812608588</v>
      </c>
      <c r="AL16" s="17">
        <v>240764</v>
      </c>
      <c r="AM16" s="17">
        <v>16767</v>
      </c>
      <c r="AN16" s="17">
        <v>286387</v>
      </c>
      <c r="AO16" s="7">
        <v>355032</v>
      </c>
      <c r="AP16" s="7">
        <v>747450</v>
      </c>
      <c r="AQ16" s="7">
        <v>89300</v>
      </c>
      <c r="AR16" s="17">
        <f t="shared" si="26"/>
        <v>543918</v>
      </c>
      <c r="AS16" s="17">
        <f t="shared" si="27"/>
        <v>898950</v>
      </c>
      <c r="AT16" s="43">
        <f t="shared" si="28"/>
        <v>13.871291121737627</v>
      </c>
      <c r="AU16" s="43">
        <f t="shared" si="55"/>
        <v>0.9660079506827216</v>
      </c>
      <c r="AV16" s="43">
        <f t="shared" si="29"/>
        <v>16.49979835224981</v>
      </c>
      <c r="AW16" s="43">
        <f t="shared" si="30"/>
        <v>20.45468686985078</v>
      </c>
      <c r="AX16" s="43">
        <f t="shared" si="31"/>
        <v>43.06331739355879</v>
      </c>
      <c r="AY16" s="43">
        <f t="shared" si="32"/>
        <v>5.144898311920263</v>
      </c>
      <c r="AZ16" s="43">
        <f t="shared" si="33"/>
        <v>31.337097424670162</v>
      </c>
      <c r="BA16" s="43">
        <f t="shared" si="34"/>
        <v>51.79178429452094</v>
      </c>
      <c r="BB16" s="17">
        <v>150</v>
      </c>
      <c r="BC16" s="17">
        <v>36114600</v>
      </c>
      <c r="BD16" s="57">
        <v>250</v>
      </c>
      <c r="BE16" s="17">
        <v>4191700</v>
      </c>
      <c r="BF16" s="17">
        <v>200</v>
      </c>
      <c r="BG16" s="17">
        <v>57277400</v>
      </c>
      <c r="BH16" s="17">
        <v>60</v>
      </c>
      <c r="BI16" s="17">
        <v>21301900</v>
      </c>
      <c r="BJ16" s="7">
        <v>40</v>
      </c>
      <c r="BK16" s="17">
        <v>29898000</v>
      </c>
      <c r="BL16" s="17">
        <f t="shared" si="35"/>
        <v>179.40884471556373</v>
      </c>
      <c r="BM16" s="17">
        <f t="shared" si="36"/>
        <v>97583700</v>
      </c>
      <c r="BN16" s="17">
        <f t="shared" si="8"/>
        <v>90.36904761904762</v>
      </c>
      <c r="BO16" s="36">
        <f t="shared" si="37"/>
        <v>148783600</v>
      </c>
      <c r="BP16" s="64">
        <v>7439200</v>
      </c>
      <c r="BQ16" s="36">
        <f t="shared" si="38"/>
        <v>156222800</v>
      </c>
      <c r="BR16" s="17">
        <v>35258000</v>
      </c>
      <c r="BS16" s="43">
        <f t="shared" si="9"/>
        <v>21.415208940719143</v>
      </c>
      <c r="BT16" s="43">
        <f t="shared" si="10"/>
        <v>73.37773152965661</v>
      </c>
      <c r="BU16" s="43">
        <f t="shared" si="39"/>
        <v>22.56904882001859</v>
      </c>
      <c r="BV16" s="7">
        <v>20753</v>
      </c>
      <c r="BW16" s="7">
        <v>189063</v>
      </c>
      <c r="BX16" s="7">
        <v>326</v>
      </c>
      <c r="BY16" s="17">
        <v>82068</v>
      </c>
      <c r="BZ16" s="17">
        <v>23852</v>
      </c>
      <c r="CA16" s="17">
        <v>94689</v>
      </c>
      <c r="CB16" s="17">
        <v>254387</v>
      </c>
      <c r="CC16" s="68">
        <f t="shared" si="40"/>
        <v>43.19042663891779</v>
      </c>
      <c r="CD16" s="68">
        <f t="shared" si="41"/>
        <v>393.471383975026</v>
      </c>
      <c r="CE16" s="43">
        <f t="shared" si="42"/>
        <v>0.6784599375650364</v>
      </c>
      <c r="CF16" s="68">
        <f t="shared" si="43"/>
        <v>170.7970863683663</v>
      </c>
      <c r="CG16" s="68">
        <f t="shared" si="44"/>
        <v>49.63995837669095</v>
      </c>
      <c r="CH16" s="68">
        <f t="shared" si="45"/>
        <v>197.06347554630594</v>
      </c>
      <c r="CI16" s="68">
        <f t="shared" si="46"/>
        <v>529.4214360041624</v>
      </c>
      <c r="CJ16" s="43">
        <f t="shared" si="47"/>
        <v>44.14458556927115</v>
      </c>
      <c r="CK16" s="43">
        <f t="shared" si="56"/>
        <v>91.5674241068766</v>
      </c>
      <c r="CL16" s="43">
        <f t="shared" si="48"/>
        <v>19.03806737037645</v>
      </c>
      <c r="CM16" s="43">
        <f t="shared" si="49"/>
        <v>11.3400003379977</v>
      </c>
      <c r="CN16" s="43">
        <f t="shared" si="50"/>
        <v>2.8494053113920663</v>
      </c>
      <c r="CO16" s="43">
        <f t="shared" si="51"/>
        <v>32.387221970958855</v>
      </c>
      <c r="CP16" s="43">
        <f t="shared" si="52"/>
        <v>24.07481617442572</v>
      </c>
    </row>
    <row r="17" spans="1:94" ht="15.75">
      <c r="A17" s="95" t="s">
        <v>107</v>
      </c>
      <c r="B17" s="12" t="s">
        <v>22</v>
      </c>
      <c r="C17" s="13">
        <v>138.82</v>
      </c>
      <c r="D17" s="14">
        <v>1388200</v>
      </c>
      <c r="E17" s="16">
        <f t="shared" si="12"/>
        <v>94.1506987465783</v>
      </c>
      <c r="F17" s="14">
        <v>1307000</v>
      </c>
      <c r="G17" s="17">
        <v>569200</v>
      </c>
      <c r="H17" s="18">
        <v>129539</v>
      </c>
      <c r="I17" s="17">
        <v>7463158</v>
      </c>
      <c r="J17" s="17">
        <v>2666490</v>
      </c>
      <c r="K17" s="17">
        <v>3036836</v>
      </c>
      <c r="L17" s="17">
        <v>4928946</v>
      </c>
      <c r="M17" s="17">
        <v>904544</v>
      </c>
      <c r="N17" s="17">
        <f t="shared" si="0"/>
        <v>13166484</v>
      </c>
      <c r="O17" s="36">
        <f t="shared" si="1"/>
        <v>18095430</v>
      </c>
      <c r="P17" s="36">
        <f t="shared" si="2"/>
        <v>10596128</v>
      </c>
      <c r="Q17" s="36">
        <f t="shared" si="13"/>
        <v>28691558</v>
      </c>
      <c r="R17" s="11">
        <v>29596102</v>
      </c>
      <c r="S17" s="15">
        <f t="shared" si="3"/>
        <v>22.64430145371079</v>
      </c>
      <c r="T17" s="15">
        <f t="shared" si="4"/>
        <v>51.9959627547435</v>
      </c>
      <c r="U17" s="15">
        <f t="shared" si="5"/>
        <v>228.47252178880493</v>
      </c>
      <c r="V17" s="43">
        <f t="shared" si="14"/>
        <v>13.111661981728743</v>
      </c>
      <c r="W17" s="43">
        <f t="shared" si="53"/>
        <v>4.684627547434997</v>
      </c>
      <c r="X17" s="43">
        <f t="shared" si="15"/>
        <v>5.3352705551651445</v>
      </c>
      <c r="Y17" s="43">
        <f t="shared" si="16"/>
        <v>8.65942726633872</v>
      </c>
      <c r="Z17" s="51">
        <f t="shared" si="17"/>
        <v>31.790987350667603</v>
      </c>
      <c r="AA17" s="51">
        <f t="shared" si="18"/>
        <v>18.615825720309207</v>
      </c>
      <c r="AB17" s="48">
        <f t="shared" si="19"/>
        <v>50.40681307097681</v>
      </c>
      <c r="AC17" s="43">
        <f t="shared" si="6"/>
        <v>1.58914968376669</v>
      </c>
      <c r="AD17" s="43"/>
      <c r="AE17" s="43">
        <f t="shared" si="20"/>
        <v>57.61321300920958</v>
      </c>
      <c r="AF17" s="43">
        <f t="shared" si="54"/>
        <v>20.584457190498615</v>
      </c>
      <c r="AG17" s="43">
        <f t="shared" si="21"/>
        <v>23.443410864681677</v>
      </c>
      <c r="AH17" s="43">
        <f t="shared" si="22"/>
        <v>38.04990003010676</v>
      </c>
      <c r="AI17" s="51">
        <f t="shared" si="23"/>
        <v>139.69098109449664</v>
      </c>
      <c r="AJ17" s="51">
        <f t="shared" si="24"/>
        <v>81.79874786743761</v>
      </c>
      <c r="AK17" s="48">
        <f t="shared" si="25"/>
        <v>221.48972896193425</v>
      </c>
      <c r="AL17" s="17">
        <v>252382</v>
      </c>
      <c r="AM17" s="17">
        <v>32204</v>
      </c>
      <c r="AN17" s="17">
        <v>169219</v>
      </c>
      <c r="AO17" s="7">
        <v>535755</v>
      </c>
      <c r="AP17" s="7">
        <v>317440</v>
      </c>
      <c r="AQ17" s="7">
        <v>81200</v>
      </c>
      <c r="AR17" s="17">
        <f t="shared" si="26"/>
        <v>453805</v>
      </c>
      <c r="AS17" s="17">
        <f t="shared" si="27"/>
        <v>989560</v>
      </c>
      <c r="AT17" s="43">
        <f t="shared" si="28"/>
        <v>18.180521538683188</v>
      </c>
      <c r="AU17" s="43">
        <f t="shared" si="55"/>
        <v>2.3198386399654227</v>
      </c>
      <c r="AV17" s="43">
        <f t="shared" si="29"/>
        <v>12.189814147817318</v>
      </c>
      <c r="AW17" s="43">
        <f t="shared" si="30"/>
        <v>38.59350237717908</v>
      </c>
      <c r="AX17" s="43">
        <f t="shared" si="31"/>
        <v>22.867022042933293</v>
      </c>
      <c r="AY17" s="43">
        <f t="shared" si="32"/>
        <v>5.8493012534216975</v>
      </c>
      <c r="AZ17" s="43">
        <f t="shared" si="33"/>
        <v>32.69017432646593</v>
      </c>
      <c r="BA17" s="43">
        <f t="shared" si="34"/>
        <v>71.283676703645</v>
      </c>
      <c r="BB17" s="17">
        <v>250</v>
      </c>
      <c r="BC17" s="17">
        <v>63095500</v>
      </c>
      <c r="BD17" s="57">
        <v>300</v>
      </c>
      <c r="BE17" s="17">
        <v>9661200</v>
      </c>
      <c r="BF17" s="17">
        <v>200</v>
      </c>
      <c r="BG17" s="17">
        <v>33843800</v>
      </c>
      <c r="BH17" s="17">
        <v>60</v>
      </c>
      <c r="BI17" s="17">
        <v>32145300</v>
      </c>
      <c r="BJ17" s="7">
        <v>50</v>
      </c>
      <c r="BK17" s="17">
        <v>15872000</v>
      </c>
      <c r="BL17" s="17">
        <f t="shared" si="35"/>
        <v>234.90375822214386</v>
      </c>
      <c r="BM17" s="17">
        <f t="shared" si="36"/>
        <v>106600500</v>
      </c>
      <c r="BN17" s="17">
        <f t="shared" si="8"/>
        <v>118.29977046671767</v>
      </c>
      <c r="BO17" s="36">
        <f t="shared" si="37"/>
        <v>154617800</v>
      </c>
      <c r="BP17" s="64">
        <v>23192700</v>
      </c>
      <c r="BQ17" s="36">
        <f t="shared" si="38"/>
        <v>177810500</v>
      </c>
      <c r="BR17" s="17">
        <v>53480000</v>
      </c>
      <c r="BS17" s="43">
        <f t="shared" si="9"/>
        <v>40.91813312930375</v>
      </c>
      <c r="BT17" s="43">
        <f t="shared" si="10"/>
        <v>93.95643007730148</v>
      </c>
      <c r="BU17" s="43">
        <f t="shared" si="39"/>
        <v>30.076963958821327</v>
      </c>
      <c r="BV17" s="7">
        <v>9548</v>
      </c>
      <c r="BW17" s="7">
        <v>110448</v>
      </c>
      <c r="BX17" s="7">
        <v>13722</v>
      </c>
      <c r="BY17" s="17">
        <v>350246</v>
      </c>
      <c r="BZ17" s="17">
        <v>14994</v>
      </c>
      <c r="CA17" s="17">
        <v>67493</v>
      </c>
      <c r="CB17" s="17">
        <v>191639</v>
      </c>
      <c r="CC17" s="68">
        <f t="shared" si="40"/>
        <v>16.774420238931835</v>
      </c>
      <c r="CD17" s="68">
        <f t="shared" si="41"/>
        <v>194.04075895994376</v>
      </c>
      <c r="CE17" s="43">
        <f t="shared" si="42"/>
        <v>24.107519325368937</v>
      </c>
      <c r="CF17" s="68">
        <f t="shared" si="43"/>
        <v>615.3302881236824</v>
      </c>
      <c r="CG17" s="68">
        <f t="shared" si="44"/>
        <v>26.34223471539002</v>
      </c>
      <c r="CH17" s="68">
        <f t="shared" si="45"/>
        <v>118.57519325368938</v>
      </c>
      <c r="CI17" s="68">
        <f t="shared" si="46"/>
        <v>336.681307097681</v>
      </c>
      <c r="CJ17" s="43">
        <f t="shared" si="47"/>
        <v>29.570880649174665</v>
      </c>
      <c r="CK17" s="43">
        <f t="shared" si="56"/>
        <v>82.79996273754813</v>
      </c>
      <c r="CL17" s="43">
        <f t="shared" si="48"/>
        <v>17.94618807580709</v>
      </c>
      <c r="CM17" s="43">
        <f t="shared" si="49"/>
        <v>9.2</v>
      </c>
      <c r="CN17" s="43">
        <f t="shared" si="50"/>
        <v>2.8494959677419356</v>
      </c>
      <c r="CO17" s="43">
        <f t="shared" si="51"/>
        <v>29.013527836846222</v>
      </c>
      <c r="CP17" s="43">
        <f t="shared" si="52"/>
        <v>18.286339383160193</v>
      </c>
    </row>
    <row r="18" spans="1:94" ht="15.75">
      <c r="A18" s="95" t="s">
        <v>108</v>
      </c>
      <c r="B18" s="12" t="s">
        <v>23</v>
      </c>
      <c r="C18" s="13">
        <v>509.01</v>
      </c>
      <c r="D18" s="14">
        <v>5090100</v>
      </c>
      <c r="E18" s="16">
        <f t="shared" si="12"/>
        <v>82.24726429736154</v>
      </c>
      <c r="F18" s="14">
        <v>4186468</v>
      </c>
      <c r="G18" s="17">
        <v>896400</v>
      </c>
      <c r="H18" s="18">
        <v>104662</v>
      </c>
      <c r="I18" s="17">
        <v>15723612</v>
      </c>
      <c r="J18" s="17">
        <v>1557099</v>
      </c>
      <c r="K18" s="17">
        <v>20933166</v>
      </c>
      <c r="L18" s="17">
        <v>21565545</v>
      </c>
      <c r="M18" s="17">
        <v>6248900</v>
      </c>
      <c r="N18" s="17">
        <f t="shared" si="0"/>
        <v>38213877</v>
      </c>
      <c r="O18" s="36">
        <f t="shared" si="1"/>
        <v>59779422</v>
      </c>
      <c r="P18" s="36">
        <f t="shared" si="2"/>
        <v>25235045</v>
      </c>
      <c r="Q18" s="36">
        <f t="shared" si="13"/>
        <v>85014467</v>
      </c>
      <c r="R18" s="11">
        <v>91263367</v>
      </c>
      <c r="S18" s="15">
        <f t="shared" si="3"/>
        <v>21.799609360444173</v>
      </c>
      <c r="T18" s="15">
        <f t="shared" si="4"/>
        <v>101.81098505131638</v>
      </c>
      <c r="U18" s="15">
        <f t="shared" si="5"/>
        <v>871.9818749880568</v>
      </c>
      <c r="V18" s="43">
        <f t="shared" si="14"/>
        <v>17.540843373493974</v>
      </c>
      <c r="W18" s="43">
        <f t="shared" si="53"/>
        <v>1.737058232931727</v>
      </c>
      <c r="X18" s="43">
        <f t="shared" si="15"/>
        <v>23.35248326639893</v>
      </c>
      <c r="Y18" s="43">
        <f t="shared" si="16"/>
        <v>24.0579484605087</v>
      </c>
      <c r="Z18" s="51">
        <f t="shared" si="17"/>
        <v>66.68833333333333</v>
      </c>
      <c r="AA18" s="51">
        <f t="shared" si="18"/>
        <v>28.15154506916555</v>
      </c>
      <c r="AB18" s="48">
        <f t="shared" si="19"/>
        <v>94.83987840249888</v>
      </c>
      <c r="AC18" s="43">
        <f t="shared" si="6"/>
        <v>6.971106648817492</v>
      </c>
      <c r="AD18" s="43"/>
      <c r="AE18" s="43">
        <f t="shared" si="20"/>
        <v>150.2322906116833</v>
      </c>
      <c r="AF18" s="43">
        <f t="shared" si="54"/>
        <v>14.877405362022511</v>
      </c>
      <c r="AG18" s="43">
        <f t="shared" si="21"/>
        <v>200.0073187976534</v>
      </c>
      <c r="AH18" s="43">
        <f t="shared" si="22"/>
        <v>206.04942577057577</v>
      </c>
      <c r="AI18" s="51">
        <f t="shared" si="23"/>
        <v>571.166440541935</v>
      </c>
      <c r="AJ18" s="51">
        <f t="shared" si="24"/>
        <v>241.10990617416064</v>
      </c>
      <c r="AK18" s="48">
        <f t="shared" si="25"/>
        <v>812.2763467160956</v>
      </c>
      <c r="AL18" s="17">
        <v>296554</v>
      </c>
      <c r="AM18" s="17">
        <v>10865</v>
      </c>
      <c r="AN18" s="17">
        <v>608756</v>
      </c>
      <c r="AO18" s="7">
        <v>1347173</v>
      </c>
      <c r="AP18" s="7">
        <v>1923120</v>
      </c>
      <c r="AQ18" s="7">
        <v>903632</v>
      </c>
      <c r="AR18" s="17">
        <f t="shared" si="26"/>
        <v>916175</v>
      </c>
      <c r="AS18" s="17">
        <f t="shared" si="27"/>
        <v>2263348</v>
      </c>
      <c r="AT18" s="43">
        <f t="shared" si="28"/>
        <v>5.8260937899058955</v>
      </c>
      <c r="AU18" s="43">
        <f t="shared" si="55"/>
        <v>0.2134535667275692</v>
      </c>
      <c r="AV18" s="43">
        <f t="shared" si="29"/>
        <v>11.959607866250172</v>
      </c>
      <c r="AW18" s="43">
        <f t="shared" si="30"/>
        <v>26.466533074006403</v>
      </c>
      <c r="AX18" s="43">
        <f t="shared" si="31"/>
        <v>37.7815760004715</v>
      </c>
      <c r="AY18" s="43">
        <f t="shared" si="32"/>
        <v>17.752735702638457</v>
      </c>
      <c r="AZ18" s="43">
        <f t="shared" si="33"/>
        <v>17.999155222883637</v>
      </c>
      <c r="BA18" s="43">
        <f t="shared" si="34"/>
        <v>44.465688296890036</v>
      </c>
      <c r="BB18" s="17">
        <v>150</v>
      </c>
      <c r="BC18" s="17">
        <v>44483100</v>
      </c>
      <c r="BD18" s="57">
        <v>300</v>
      </c>
      <c r="BE18" s="17">
        <v>3259500</v>
      </c>
      <c r="BF18" s="17">
        <v>200</v>
      </c>
      <c r="BG18" s="17">
        <v>121751200</v>
      </c>
      <c r="BH18" s="17">
        <v>50</v>
      </c>
      <c r="BI18" s="17">
        <v>67358700</v>
      </c>
      <c r="BJ18" s="7">
        <v>40</v>
      </c>
      <c r="BK18" s="17">
        <v>76924800</v>
      </c>
      <c r="BL18" s="17">
        <f t="shared" si="35"/>
        <v>185.00155537970366</v>
      </c>
      <c r="BM18" s="17">
        <f t="shared" si="36"/>
        <v>169493800</v>
      </c>
      <c r="BN18" s="17">
        <f t="shared" si="8"/>
        <v>74.95036388669399</v>
      </c>
      <c r="BO18" s="36">
        <f t="shared" si="37"/>
        <v>313777300</v>
      </c>
      <c r="BP18" s="64">
        <v>15688900</v>
      </c>
      <c r="BQ18" s="36">
        <f t="shared" si="38"/>
        <v>329466200</v>
      </c>
      <c r="BR18" s="17">
        <v>23450000</v>
      </c>
      <c r="BS18" s="43">
        <f t="shared" si="9"/>
        <v>5.601380447670924</v>
      </c>
      <c r="BT18" s="43">
        <f t="shared" si="10"/>
        <v>26.16019634091923</v>
      </c>
      <c r="BU18" s="43">
        <f t="shared" si="39"/>
        <v>7.117573820926092</v>
      </c>
      <c r="BV18" s="7">
        <v>17866</v>
      </c>
      <c r="BW18" s="7">
        <v>432692</v>
      </c>
      <c r="BX18" s="7">
        <v>4795</v>
      </c>
      <c r="BY18" s="17">
        <v>264473</v>
      </c>
      <c r="BZ18" s="17">
        <v>139969</v>
      </c>
      <c r="CA18" s="17">
        <v>67583</v>
      </c>
      <c r="CB18" s="17">
        <v>519293</v>
      </c>
      <c r="CC18" s="68">
        <f t="shared" si="40"/>
        <v>19.93083444890674</v>
      </c>
      <c r="CD18" s="68">
        <f t="shared" si="41"/>
        <v>482.69968763944667</v>
      </c>
      <c r="CE18" s="43">
        <f t="shared" si="42"/>
        <v>5.3491744756805</v>
      </c>
      <c r="CF18" s="68">
        <f t="shared" si="43"/>
        <v>295.0390450691656</v>
      </c>
      <c r="CG18" s="68">
        <f t="shared" si="44"/>
        <v>156.14569388665774</v>
      </c>
      <c r="CH18" s="68">
        <f t="shared" si="45"/>
        <v>75.3937974118697</v>
      </c>
      <c r="CI18" s="68">
        <f t="shared" si="46"/>
        <v>579.3094600624721</v>
      </c>
      <c r="CJ18" s="43">
        <f t="shared" si="47"/>
        <v>53.021075419653755</v>
      </c>
      <c r="CK18" s="43">
        <f t="shared" si="56"/>
        <v>143.31329958582606</v>
      </c>
      <c r="CL18" s="43">
        <f t="shared" si="48"/>
        <v>34.38679208089941</v>
      </c>
      <c r="CM18" s="43">
        <f t="shared" si="49"/>
        <v>16.007999714958657</v>
      </c>
      <c r="CN18" s="43">
        <f t="shared" si="50"/>
        <v>3.2493552144431965</v>
      </c>
      <c r="CO18" s="43">
        <f t="shared" si="51"/>
        <v>41.710237672933665</v>
      </c>
      <c r="CP18" s="43">
        <f t="shared" si="52"/>
        <v>26.411944605955426</v>
      </c>
    </row>
    <row r="19" spans="1:94" ht="15.75">
      <c r="A19" s="95" t="s">
        <v>109</v>
      </c>
      <c r="B19" s="12" t="s">
        <v>24</v>
      </c>
      <c r="C19" s="13">
        <v>902.85</v>
      </c>
      <c r="D19" s="14">
        <v>9028500</v>
      </c>
      <c r="E19" s="16">
        <f t="shared" si="12"/>
        <v>96.9308301489727</v>
      </c>
      <c r="F19" s="14">
        <v>8751400</v>
      </c>
      <c r="G19" s="17">
        <v>5148500</v>
      </c>
      <c r="H19" s="18">
        <v>742935</v>
      </c>
      <c r="I19" s="17">
        <v>234604226</v>
      </c>
      <c r="J19" s="17">
        <v>413642</v>
      </c>
      <c r="K19" s="17">
        <v>50254248</v>
      </c>
      <c r="L19" s="17">
        <v>9882754</v>
      </c>
      <c r="M19" s="17">
        <v>10339696</v>
      </c>
      <c r="N19" s="17">
        <f t="shared" si="0"/>
        <v>285272116</v>
      </c>
      <c r="O19" s="36">
        <f t="shared" si="1"/>
        <v>295154870</v>
      </c>
      <c r="P19" s="36">
        <f t="shared" si="2"/>
        <v>93555525</v>
      </c>
      <c r="Q19" s="36">
        <f t="shared" si="13"/>
        <v>388710395</v>
      </c>
      <c r="R19" s="11">
        <v>399050091</v>
      </c>
      <c r="S19" s="15">
        <f t="shared" si="3"/>
        <v>45.59842893708435</v>
      </c>
      <c r="T19" s="15">
        <f t="shared" si="4"/>
        <v>77.50802971739341</v>
      </c>
      <c r="U19" s="15">
        <f t="shared" si="5"/>
        <v>537.1265198166731</v>
      </c>
      <c r="V19" s="43">
        <f t="shared" si="14"/>
        <v>45.567490725454014</v>
      </c>
      <c r="W19" s="43">
        <f t="shared" si="53"/>
        <v>0.0803422356026027</v>
      </c>
      <c r="X19" s="43">
        <f t="shared" si="15"/>
        <v>9.760949402738662</v>
      </c>
      <c r="Y19" s="43">
        <f t="shared" si="16"/>
        <v>1.9195404486743712</v>
      </c>
      <c r="Z19" s="51">
        <f t="shared" si="17"/>
        <v>57.32832281246965</v>
      </c>
      <c r="AA19" s="51">
        <f t="shared" si="18"/>
        <v>18.17141400407886</v>
      </c>
      <c r="AB19" s="48">
        <f t="shared" si="19"/>
        <v>75.4997368165485</v>
      </c>
      <c r="AC19" s="43">
        <f t="shared" si="6"/>
        <v>2.008292900844906</v>
      </c>
      <c r="AD19" s="43"/>
      <c r="AE19" s="43">
        <f t="shared" si="20"/>
        <v>315.78028495090416</v>
      </c>
      <c r="AF19" s="43">
        <f t="shared" si="54"/>
        <v>0.5567674157227752</v>
      </c>
      <c r="AG19" s="43">
        <f t="shared" si="21"/>
        <v>67.64285973873892</v>
      </c>
      <c r="AH19" s="43">
        <f t="shared" si="22"/>
        <v>13.302313122951537</v>
      </c>
      <c r="AI19" s="51">
        <f t="shared" si="23"/>
        <v>397.28222522831743</v>
      </c>
      <c r="AJ19" s="51">
        <f t="shared" si="24"/>
        <v>125.9269316965818</v>
      </c>
      <c r="AK19" s="48">
        <f t="shared" si="25"/>
        <v>523.2091569248992</v>
      </c>
      <c r="AL19" s="17">
        <v>4854555</v>
      </c>
      <c r="AM19" s="17">
        <v>4439</v>
      </c>
      <c r="AN19" s="17">
        <v>967677</v>
      </c>
      <c r="AO19" s="7">
        <v>611254</v>
      </c>
      <c r="AP19" s="7">
        <v>2313475</v>
      </c>
      <c r="AQ19" s="7">
        <v>277100</v>
      </c>
      <c r="AR19" s="17">
        <f t="shared" si="26"/>
        <v>5826671</v>
      </c>
      <c r="AS19" s="17">
        <f t="shared" si="27"/>
        <v>6437925</v>
      </c>
      <c r="AT19" s="43">
        <f t="shared" si="28"/>
        <v>53.76923076923077</v>
      </c>
      <c r="AU19" s="43">
        <f t="shared" si="55"/>
        <v>0.049166528216204236</v>
      </c>
      <c r="AV19" s="43">
        <f t="shared" si="29"/>
        <v>10.718026250207675</v>
      </c>
      <c r="AW19" s="43">
        <f t="shared" si="30"/>
        <v>6.770271916708202</v>
      </c>
      <c r="AX19" s="43">
        <f t="shared" si="31"/>
        <v>25.624134684609846</v>
      </c>
      <c r="AY19" s="43">
        <f t="shared" si="32"/>
        <v>3.0691698510273024</v>
      </c>
      <c r="AZ19" s="43">
        <f t="shared" si="33"/>
        <v>64.53642354765465</v>
      </c>
      <c r="BA19" s="43">
        <f t="shared" si="34"/>
        <v>71.30669546436285</v>
      </c>
      <c r="BB19" s="17">
        <v>300</v>
      </c>
      <c r="BC19" s="17">
        <v>1456366500</v>
      </c>
      <c r="BD19" s="57">
        <v>500</v>
      </c>
      <c r="BE19" s="17">
        <v>2219500</v>
      </c>
      <c r="BF19" s="17">
        <v>400</v>
      </c>
      <c r="BG19" s="17">
        <v>387070800</v>
      </c>
      <c r="BH19" s="17">
        <v>100</v>
      </c>
      <c r="BI19" s="17">
        <v>61125400</v>
      </c>
      <c r="BJ19" s="7">
        <v>70</v>
      </c>
      <c r="BK19" s="17">
        <v>161943300</v>
      </c>
      <c r="BL19" s="17">
        <f t="shared" si="35"/>
        <v>316.7600847894106</v>
      </c>
      <c r="BM19" s="17">
        <f t="shared" si="36"/>
        <v>1845656800</v>
      </c>
      <c r="BN19" s="17">
        <f t="shared" si="8"/>
        <v>236.38794935667437</v>
      </c>
      <c r="BO19" s="36">
        <f t="shared" si="37"/>
        <v>2068725500</v>
      </c>
      <c r="BP19" s="64">
        <v>310308800</v>
      </c>
      <c r="BQ19" s="36">
        <f t="shared" si="38"/>
        <v>2379034300</v>
      </c>
      <c r="BR19" s="17">
        <v>382500000</v>
      </c>
      <c r="BS19" s="43">
        <f t="shared" si="9"/>
        <v>43.70729254747812</v>
      </c>
      <c r="BT19" s="43">
        <f t="shared" si="10"/>
        <v>74.29348353889482</v>
      </c>
      <c r="BU19" s="43">
        <f t="shared" si="39"/>
        <v>16.077952301906702</v>
      </c>
      <c r="BV19" s="17">
        <v>188568</v>
      </c>
      <c r="BW19" s="7">
        <v>1835802</v>
      </c>
      <c r="BX19" s="7">
        <v>526</v>
      </c>
      <c r="BY19" s="17">
        <v>1269942</v>
      </c>
      <c r="BZ19" s="17">
        <v>136911</v>
      </c>
      <c r="CA19" s="17">
        <v>577274</v>
      </c>
      <c r="CB19" s="17">
        <v>2401902</v>
      </c>
      <c r="CC19" s="68">
        <f t="shared" si="40"/>
        <v>36.625813343692336</v>
      </c>
      <c r="CD19" s="68">
        <f t="shared" si="41"/>
        <v>356.57026318345146</v>
      </c>
      <c r="CE19" s="43">
        <f t="shared" si="42"/>
        <v>0.10216567932407497</v>
      </c>
      <c r="CF19" s="68">
        <f t="shared" si="43"/>
        <v>246.66252306497037</v>
      </c>
      <c r="CG19" s="68">
        <f t="shared" si="44"/>
        <v>26.592405555016025</v>
      </c>
      <c r="CH19" s="68">
        <f t="shared" si="45"/>
        <v>112.12469651354763</v>
      </c>
      <c r="CI19" s="68">
        <f t="shared" si="46"/>
        <v>466.5246188210158</v>
      </c>
      <c r="CJ19" s="43">
        <f t="shared" si="47"/>
        <v>48.32661819672452</v>
      </c>
      <c r="CK19" s="43">
        <f t="shared" si="56"/>
        <v>93.18359990988961</v>
      </c>
      <c r="CL19" s="43">
        <f t="shared" si="48"/>
        <v>51.932874295865254</v>
      </c>
      <c r="CM19" s="43">
        <f t="shared" si="49"/>
        <v>16.16799890062069</v>
      </c>
      <c r="CN19" s="43">
        <f t="shared" si="50"/>
        <v>4.469335523400945</v>
      </c>
      <c r="CO19" s="43">
        <f t="shared" si="51"/>
        <v>48.95970889724167</v>
      </c>
      <c r="CP19" s="43">
        <f t="shared" si="52"/>
        <v>45.84627344990816</v>
      </c>
    </row>
    <row r="20" spans="1:94" ht="15.75">
      <c r="A20" s="95" t="s">
        <v>110</v>
      </c>
      <c r="B20" s="12" t="s">
        <v>25</v>
      </c>
      <c r="C20" s="13">
        <v>386.29</v>
      </c>
      <c r="D20" s="14">
        <v>3862900</v>
      </c>
      <c r="E20" s="16">
        <f t="shared" si="12"/>
        <v>96.97118744984337</v>
      </c>
      <c r="F20" s="14">
        <v>3745900</v>
      </c>
      <c r="G20" s="17">
        <v>2023200</v>
      </c>
      <c r="H20" s="18">
        <v>402510</v>
      </c>
      <c r="I20" s="17">
        <v>106433080</v>
      </c>
      <c r="J20" s="17">
        <v>3753063</v>
      </c>
      <c r="K20" s="17">
        <v>16502032</v>
      </c>
      <c r="L20" s="17">
        <v>6773942</v>
      </c>
      <c r="M20" s="17">
        <v>4470373</v>
      </c>
      <c r="N20" s="17">
        <f t="shared" si="0"/>
        <v>126688175</v>
      </c>
      <c r="O20" s="36">
        <f t="shared" si="1"/>
        <v>133462117</v>
      </c>
      <c r="P20" s="36">
        <f t="shared" si="2"/>
        <v>33163521</v>
      </c>
      <c r="Q20" s="36">
        <f t="shared" si="13"/>
        <v>166625638</v>
      </c>
      <c r="R20" s="11">
        <v>171096011</v>
      </c>
      <c r="S20" s="15">
        <f t="shared" si="3"/>
        <v>45.67554152540111</v>
      </c>
      <c r="T20" s="15">
        <f t="shared" si="4"/>
        <v>84.56702797548438</v>
      </c>
      <c r="U20" s="15">
        <f t="shared" si="5"/>
        <v>425.07269633052596</v>
      </c>
      <c r="V20" s="43">
        <f t="shared" si="14"/>
        <v>52.60630684064848</v>
      </c>
      <c r="W20" s="43">
        <f t="shared" si="53"/>
        <v>1.8550133451957296</v>
      </c>
      <c r="X20" s="43">
        <f t="shared" si="15"/>
        <v>8.15640173981811</v>
      </c>
      <c r="Y20" s="43">
        <f t="shared" si="16"/>
        <v>3.3481326611308817</v>
      </c>
      <c r="Z20" s="51">
        <f t="shared" si="17"/>
        <v>65.9658545867932</v>
      </c>
      <c r="AA20" s="51">
        <f t="shared" si="18"/>
        <v>16.391617734282324</v>
      </c>
      <c r="AB20" s="48">
        <f t="shared" si="19"/>
        <v>82.35747232107552</v>
      </c>
      <c r="AC20" s="43">
        <f t="shared" si="6"/>
        <v>2.2095556544088573</v>
      </c>
      <c r="AD20" s="43"/>
      <c r="AE20" s="43">
        <f t="shared" si="20"/>
        <v>264.42344289582866</v>
      </c>
      <c r="AF20" s="43">
        <f t="shared" si="54"/>
        <v>9.324148468361035</v>
      </c>
      <c r="AG20" s="43">
        <f t="shared" si="21"/>
        <v>40.997818687734465</v>
      </c>
      <c r="AH20" s="43">
        <f t="shared" si="22"/>
        <v>16.829251447169014</v>
      </c>
      <c r="AI20" s="51">
        <f t="shared" si="23"/>
        <v>331.57466149909317</v>
      </c>
      <c r="AJ20" s="51">
        <f t="shared" si="24"/>
        <v>82.39179399269584</v>
      </c>
      <c r="AK20" s="48">
        <f t="shared" si="25"/>
        <v>413.966455491789</v>
      </c>
      <c r="AL20" s="17">
        <v>1982900</v>
      </c>
      <c r="AM20" s="17">
        <v>41652</v>
      </c>
      <c r="AN20" s="17">
        <v>330614</v>
      </c>
      <c r="AO20" s="7">
        <v>390519</v>
      </c>
      <c r="AP20" s="7">
        <v>1000215</v>
      </c>
      <c r="AQ20" s="7">
        <v>117000</v>
      </c>
      <c r="AR20" s="17">
        <f t="shared" si="26"/>
        <v>2355166</v>
      </c>
      <c r="AS20" s="17">
        <f t="shared" si="27"/>
        <v>2745685</v>
      </c>
      <c r="AT20" s="43">
        <f t="shared" si="28"/>
        <v>51.33190090346631</v>
      </c>
      <c r="AU20" s="43">
        <f t="shared" si="55"/>
        <v>1.078257267855756</v>
      </c>
      <c r="AV20" s="43">
        <f t="shared" si="29"/>
        <v>8.558699422713506</v>
      </c>
      <c r="AW20" s="43">
        <f t="shared" si="30"/>
        <v>10.109477335680447</v>
      </c>
      <c r="AX20" s="43">
        <f t="shared" si="31"/>
        <v>25.892852520127363</v>
      </c>
      <c r="AY20" s="43">
        <f t="shared" si="32"/>
        <v>3.028812550156618</v>
      </c>
      <c r="AZ20" s="43">
        <f t="shared" si="33"/>
        <v>60.96885759403557</v>
      </c>
      <c r="BA20" s="43">
        <f t="shared" si="34"/>
        <v>71.07833492971602</v>
      </c>
      <c r="BB20" s="17">
        <v>300</v>
      </c>
      <c r="BC20" s="17">
        <v>594870000</v>
      </c>
      <c r="BD20" s="57">
        <v>400</v>
      </c>
      <c r="BE20" s="17">
        <v>16660800</v>
      </c>
      <c r="BF20" s="17">
        <v>300</v>
      </c>
      <c r="BG20" s="17">
        <v>99184200</v>
      </c>
      <c r="BH20" s="17">
        <v>100</v>
      </c>
      <c r="BI20" s="17">
        <v>39051900</v>
      </c>
      <c r="BJ20" s="7">
        <v>60</v>
      </c>
      <c r="BK20" s="17">
        <v>60012900</v>
      </c>
      <c r="BL20" s="17">
        <f t="shared" si="35"/>
        <v>301.76853775912184</v>
      </c>
      <c r="BM20" s="17">
        <f t="shared" si="36"/>
        <v>710715000</v>
      </c>
      <c r="BN20" s="17">
        <f t="shared" si="8"/>
        <v>216.17763421340666</v>
      </c>
      <c r="BO20" s="36">
        <f t="shared" si="37"/>
        <v>809779800</v>
      </c>
      <c r="BP20" s="64">
        <v>121467000</v>
      </c>
      <c r="BQ20" s="36">
        <f t="shared" si="38"/>
        <v>931246800</v>
      </c>
      <c r="BR20" s="17">
        <v>143865000</v>
      </c>
      <c r="BS20" s="43">
        <f t="shared" si="9"/>
        <v>38.405990549667635</v>
      </c>
      <c r="BT20" s="43">
        <f t="shared" si="10"/>
        <v>71.10765124555161</v>
      </c>
      <c r="BU20" s="43">
        <f t="shared" si="39"/>
        <v>15.448643689299121</v>
      </c>
      <c r="BV20" s="7">
        <v>130486</v>
      </c>
      <c r="BW20" s="7">
        <v>586267</v>
      </c>
      <c r="BX20" s="7">
        <v>421</v>
      </c>
      <c r="BY20" s="17">
        <v>469244</v>
      </c>
      <c r="BZ20" s="17">
        <v>55067</v>
      </c>
      <c r="CA20" s="17">
        <v>326601</v>
      </c>
      <c r="CB20" s="17">
        <v>915580</v>
      </c>
      <c r="CC20" s="68">
        <f t="shared" si="40"/>
        <v>64.49485962831159</v>
      </c>
      <c r="CD20" s="68">
        <f t="shared" si="41"/>
        <v>289.77214313958086</v>
      </c>
      <c r="CE20" s="43">
        <f t="shared" si="42"/>
        <v>0.20808620007908263</v>
      </c>
      <c r="CF20" s="68">
        <f t="shared" si="43"/>
        <v>231.9315935152234</v>
      </c>
      <c r="CG20" s="68">
        <f t="shared" si="44"/>
        <v>27.21777382364571</v>
      </c>
      <c r="CH20" s="68">
        <f t="shared" si="45"/>
        <v>161.42793594306048</v>
      </c>
      <c r="CI20" s="68">
        <f t="shared" si="46"/>
        <v>452.54052985369714</v>
      </c>
      <c r="CJ20" s="43">
        <f t="shared" si="47"/>
        <v>53.675465227696805</v>
      </c>
      <c r="CK20" s="43">
        <f t="shared" si="56"/>
        <v>90.1052290406223</v>
      </c>
      <c r="CL20" s="43">
        <f t="shared" si="48"/>
        <v>49.91328860846788</v>
      </c>
      <c r="CM20" s="43">
        <f t="shared" si="49"/>
        <v>17.345998530161143</v>
      </c>
      <c r="CN20" s="43">
        <f t="shared" si="50"/>
        <v>4.469412076403573</v>
      </c>
      <c r="CO20" s="43">
        <f t="shared" si="51"/>
        <v>53.791611716541425</v>
      </c>
      <c r="CP20" s="43">
        <f t="shared" si="52"/>
        <v>48.60794920029064</v>
      </c>
    </row>
    <row r="21" spans="1:94" ht="15.75">
      <c r="A21" s="95" t="s">
        <v>111</v>
      </c>
      <c r="B21" s="12" t="s">
        <v>26</v>
      </c>
      <c r="C21" s="15">
        <v>89.45</v>
      </c>
      <c r="D21" s="14">
        <v>894500</v>
      </c>
      <c r="E21" s="16">
        <f t="shared" si="12"/>
        <v>96.82504192286193</v>
      </c>
      <c r="F21" s="14">
        <v>866100</v>
      </c>
      <c r="G21" s="17">
        <v>492200</v>
      </c>
      <c r="H21" s="18">
        <v>63927</v>
      </c>
      <c r="I21" s="17">
        <v>23766774</v>
      </c>
      <c r="J21" s="17"/>
      <c r="K21" s="17">
        <v>4426520</v>
      </c>
      <c r="L21" s="17">
        <v>949258</v>
      </c>
      <c r="M21" s="17">
        <v>1315308</v>
      </c>
      <c r="N21" s="17">
        <f t="shared" si="0"/>
        <v>28193294</v>
      </c>
      <c r="O21" s="36">
        <f t="shared" si="1"/>
        <v>29142552</v>
      </c>
      <c r="P21" s="36">
        <f t="shared" si="2"/>
        <v>9602679</v>
      </c>
      <c r="Q21" s="36">
        <f t="shared" si="13"/>
        <v>38745231</v>
      </c>
      <c r="R21" s="11">
        <v>40060539</v>
      </c>
      <c r="S21" s="15">
        <f t="shared" si="3"/>
        <v>46.2539418081053</v>
      </c>
      <c r="T21" s="15">
        <f t="shared" si="4"/>
        <v>81.39077407557903</v>
      </c>
      <c r="U21" s="15">
        <f t="shared" si="5"/>
        <v>626.6607067436295</v>
      </c>
      <c r="V21" s="43">
        <f t="shared" si="14"/>
        <v>48.28682242990654</v>
      </c>
      <c r="W21" s="42"/>
      <c r="X21" s="43">
        <f t="shared" si="15"/>
        <v>8.993336042259244</v>
      </c>
      <c r="Y21" s="43">
        <f t="shared" si="16"/>
        <v>1.9286021942299878</v>
      </c>
      <c r="Z21" s="51">
        <f t="shared" si="17"/>
        <v>59.208760666395776</v>
      </c>
      <c r="AA21" s="51">
        <f t="shared" si="18"/>
        <v>19.50970946769606</v>
      </c>
      <c r="AB21" s="48">
        <f t="shared" si="19"/>
        <v>78.71847013409183</v>
      </c>
      <c r="AC21" s="43">
        <f t="shared" si="6"/>
        <v>2.6723039414872005</v>
      </c>
      <c r="AD21" s="43"/>
      <c r="AE21" s="43">
        <f t="shared" si="20"/>
        <v>371.77990520437373</v>
      </c>
      <c r="AF21" s="43"/>
      <c r="AG21" s="43">
        <f t="shared" si="21"/>
        <v>69.24335570259828</v>
      </c>
      <c r="AH21" s="43">
        <f t="shared" si="22"/>
        <v>14.849093497270324</v>
      </c>
      <c r="AI21" s="51">
        <f t="shared" si="23"/>
        <v>455.87235440424234</v>
      </c>
      <c r="AJ21" s="51">
        <f t="shared" si="24"/>
        <v>150.213196302032</v>
      </c>
      <c r="AK21" s="48">
        <f t="shared" si="25"/>
        <v>606.0855507062744</v>
      </c>
      <c r="AL21" s="17">
        <v>412565</v>
      </c>
      <c r="AM21" s="17" t="s">
        <v>68</v>
      </c>
      <c r="AN21" s="17">
        <v>99962</v>
      </c>
      <c r="AO21" s="7">
        <v>59299</v>
      </c>
      <c r="AP21" s="7">
        <v>294274</v>
      </c>
      <c r="AQ21" s="7">
        <v>28400</v>
      </c>
      <c r="AR21" s="17">
        <f t="shared" si="26"/>
        <v>512527</v>
      </c>
      <c r="AS21" s="17">
        <f t="shared" si="27"/>
        <v>571826</v>
      </c>
      <c r="AT21" s="43">
        <f t="shared" si="28"/>
        <v>46.122414756847405</v>
      </c>
      <c r="AU21" s="43"/>
      <c r="AV21" s="43">
        <f t="shared" si="29"/>
        <v>11.175181665735048</v>
      </c>
      <c r="AW21" s="43">
        <f t="shared" si="30"/>
        <v>6.629290106204584</v>
      </c>
      <c r="AX21" s="43">
        <f t="shared" si="31"/>
        <v>32.898155394074905</v>
      </c>
      <c r="AY21" s="43">
        <f t="shared" si="32"/>
        <v>3.174958077138066</v>
      </c>
      <c r="AZ21" s="43">
        <f t="shared" si="33"/>
        <v>57.29759642258245</v>
      </c>
      <c r="BA21" s="43">
        <f t="shared" si="34"/>
        <v>63.92688652878704</v>
      </c>
      <c r="BB21" s="17">
        <v>250</v>
      </c>
      <c r="BC21" s="17">
        <v>103141200</v>
      </c>
      <c r="BD21" s="57"/>
      <c r="BE21" s="17"/>
      <c r="BF21" s="17">
        <v>300</v>
      </c>
      <c r="BG21" s="17">
        <v>29988600</v>
      </c>
      <c r="BH21" s="17">
        <v>80</v>
      </c>
      <c r="BI21" s="17">
        <v>4743900</v>
      </c>
      <c r="BJ21" s="7">
        <v>60</v>
      </c>
      <c r="BK21" s="17">
        <v>17656400</v>
      </c>
      <c r="BL21" s="17">
        <f t="shared" si="35"/>
        <v>259.751778930671</v>
      </c>
      <c r="BM21" s="17">
        <f t="shared" si="36"/>
        <v>133129800</v>
      </c>
      <c r="BN21" s="17">
        <f t="shared" si="8"/>
        <v>179.57522226070893</v>
      </c>
      <c r="BO21" s="36">
        <f t="shared" si="37"/>
        <v>155530100</v>
      </c>
      <c r="BP21" s="64">
        <v>7776500</v>
      </c>
      <c r="BQ21" s="36">
        <f t="shared" si="38"/>
        <v>163306600</v>
      </c>
      <c r="BR21" s="17">
        <v>29785000</v>
      </c>
      <c r="BS21" s="43">
        <f t="shared" si="9"/>
        <v>34.38979332640573</v>
      </c>
      <c r="BT21" s="43">
        <f t="shared" si="10"/>
        <v>60.51401869158879</v>
      </c>
      <c r="BU21" s="43">
        <f t="shared" si="39"/>
        <v>18.238699476934798</v>
      </c>
      <c r="BV21" s="7">
        <v>26259</v>
      </c>
      <c r="BW21" s="7">
        <v>192723</v>
      </c>
      <c r="BX21" s="7">
        <v>127</v>
      </c>
      <c r="BY21" s="17">
        <v>105080</v>
      </c>
      <c r="BZ21" s="17">
        <v>9369</v>
      </c>
      <c r="CA21" s="17">
        <v>81238</v>
      </c>
      <c r="CB21" s="17">
        <v>263856</v>
      </c>
      <c r="CC21" s="68">
        <f t="shared" si="40"/>
        <v>53.350264120276314</v>
      </c>
      <c r="CD21" s="68">
        <f t="shared" si="41"/>
        <v>391.5542462413653</v>
      </c>
      <c r="CE21" s="43">
        <f t="shared" si="42"/>
        <v>0.25802519301097115</v>
      </c>
      <c r="CF21" s="68">
        <f t="shared" si="43"/>
        <v>213.49045103616416</v>
      </c>
      <c r="CG21" s="68">
        <f t="shared" si="44"/>
        <v>19.034945144250305</v>
      </c>
      <c r="CH21" s="68">
        <f t="shared" si="45"/>
        <v>165.05079236082892</v>
      </c>
      <c r="CI21" s="68">
        <f t="shared" si="46"/>
        <v>536.0747663551401</v>
      </c>
      <c r="CJ21" s="43">
        <f t="shared" si="47"/>
        <v>57.60734429726225</v>
      </c>
      <c r="CK21" s="43"/>
      <c r="CL21" s="43">
        <f t="shared" si="48"/>
        <v>44.282027170324724</v>
      </c>
      <c r="CM21" s="43">
        <f t="shared" si="49"/>
        <v>16.00799338943321</v>
      </c>
      <c r="CN21" s="43">
        <f t="shared" si="50"/>
        <v>4.469671122831103</v>
      </c>
      <c r="CO21" s="43">
        <f t="shared" si="51"/>
        <v>55.008407361953616</v>
      </c>
      <c r="CP21" s="43">
        <f t="shared" si="52"/>
        <v>50.96402052372575</v>
      </c>
    </row>
    <row r="22" spans="1:94" ht="15.75">
      <c r="A22" s="95" t="s">
        <v>112</v>
      </c>
      <c r="B22" s="12" t="s">
        <v>27</v>
      </c>
      <c r="C22" s="13">
        <v>1364.06</v>
      </c>
      <c r="D22" s="14">
        <v>13640600</v>
      </c>
      <c r="E22" s="16">
        <f t="shared" si="12"/>
        <v>96.14679706171283</v>
      </c>
      <c r="F22" s="14">
        <v>13115000</v>
      </c>
      <c r="G22" s="17">
        <v>5093900</v>
      </c>
      <c r="H22" s="18">
        <v>584675</v>
      </c>
      <c r="I22" s="17">
        <v>232620945</v>
      </c>
      <c r="J22" s="17"/>
      <c r="K22" s="17">
        <v>24243300</v>
      </c>
      <c r="L22" s="17">
        <v>11650042</v>
      </c>
      <c r="M22" s="17">
        <v>9743713</v>
      </c>
      <c r="N22" s="17">
        <f t="shared" si="0"/>
        <v>256864245</v>
      </c>
      <c r="O22" s="36">
        <f t="shared" si="1"/>
        <v>268514287</v>
      </c>
      <c r="P22" s="36">
        <f t="shared" si="2"/>
        <v>83172704</v>
      </c>
      <c r="Q22" s="36">
        <f t="shared" si="13"/>
        <v>351686991</v>
      </c>
      <c r="R22" s="11">
        <v>361430704</v>
      </c>
      <c r="S22" s="15">
        <f t="shared" si="3"/>
        <v>27.558574456728937</v>
      </c>
      <c r="T22" s="15">
        <f t="shared" si="4"/>
        <v>70.9536315985787</v>
      </c>
      <c r="U22" s="15">
        <f t="shared" si="5"/>
        <v>618.1736930773507</v>
      </c>
      <c r="V22" s="43">
        <f t="shared" si="14"/>
        <v>45.666570800369065</v>
      </c>
      <c r="W22" s="42"/>
      <c r="X22" s="43">
        <f t="shared" si="15"/>
        <v>4.759280708298161</v>
      </c>
      <c r="Y22" s="43">
        <f t="shared" si="16"/>
        <v>2.2870574608845873</v>
      </c>
      <c r="Z22" s="51">
        <f t="shared" si="17"/>
        <v>52.71290896955182</v>
      </c>
      <c r="AA22" s="51">
        <f t="shared" si="18"/>
        <v>16.327902785684838</v>
      </c>
      <c r="AB22" s="48">
        <f t="shared" si="19"/>
        <v>69.04081175523666</v>
      </c>
      <c r="AC22" s="43">
        <f t="shared" si="6"/>
        <v>1.9128198433420365</v>
      </c>
      <c r="AD22" s="43"/>
      <c r="AE22" s="43">
        <f t="shared" si="20"/>
        <v>397.8636764014196</v>
      </c>
      <c r="AF22" s="43"/>
      <c r="AG22" s="43">
        <f t="shared" si="21"/>
        <v>41.46457433616967</v>
      </c>
      <c r="AH22" s="43">
        <f t="shared" si="22"/>
        <v>19.925671526916663</v>
      </c>
      <c r="AI22" s="51">
        <f t="shared" si="23"/>
        <v>459.25392226450595</v>
      </c>
      <c r="AJ22" s="51">
        <f t="shared" si="24"/>
        <v>142.25459272245266</v>
      </c>
      <c r="AK22" s="48">
        <f t="shared" si="25"/>
        <v>601.5085149869585</v>
      </c>
      <c r="AL22" s="17">
        <v>6791314</v>
      </c>
      <c r="AM22" s="17" t="s">
        <v>67</v>
      </c>
      <c r="AN22" s="17">
        <v>1761936</v>
      </c>
      <c r="AO22" s="7">
        <v>1142161</v>
      </c>
      <c r="AP22" s="7">
        <v>3419589</v>
      </c>
      <c r="AQ22" s="7">
        <v>525600</v>
      </c>
      <c r="AR22" s="17">
        <f t="shared" si="26"/>
        <v>8553250</v>
      </c>
      <c r="AS22" s="17">
        <f t="shared" si="27"/>
        <v>9695411</v>
      </c>
      <c r="AT22" s="43">
        <f t="shared" si="28"/>
        <v>49.78750201604035</v>
      </c>
      <c r="AU22" s="43"/>
      <c r="AV22" s="43">
        <f t="shared" si="29"/>
        <v>12.916851164904768</v>
      </c>
      <c r="AW22" s="43">
        <f t="shared" si="30"/>
        <v>8.373246044895385</v>
      </c>
      <c r="AX22" s="43">
        <f t="shared" si="31"/>
        <v>25.06919783587232</v>
      </c>
      <c r="AY22" s="43">
        <f t="shared" si="32"/>
        <v>3.8532029382871724</v>
      </c>
      <c r="AZ22" s="43">
        <f t="shared" si="33"/>
        <v>62.70435318094512</v>
      </c>
      <c r="BA22" s="43">
        <f t="shared" si="34"/>
        <v>71.0775992258405</v>
      </c>
      <c r="BB22" s="17">
        <v>150</v>
      </c>
      <c r="BC22" s="17">
        <v>1018697100</v>
      </c>
      <c r="BD22" s="57"/>
      <c r="BE22" s="17"/>
      <c r="BF22" s="17">
        <v>180</v>
      </c>
      <c r="BG22" s="17">
        <v>317148500</v>
      </c>
      <c r="BH22" s="17">
        <v>50</v>
      </c>
      <c r="BI22" s="17">
        <v>57108050</v>
      </c>
      <c r="BJ22" s="7">
        <v>30</v>
      </c>
      <c r="BK22" s="17">
        <v>102587670</v>
      </c>
      <c r="BL22" s="17">
        <f t="shared" si="35"/>
        <v>156.17988483909625</v>
      </c>
      <c r="BM22" s="17">
        <f t="shared" si="36"/>
        <v>1335845600</v>
      </c>
      <c r="BN22" s="17">
        <f t="shared" si="8"/>
        <v>114.03288753335875</v>
      </c>
      <c r="BO22" s="36">
        <f t="shared" si="37"/>
        <v>1495541320</v>
      </c>
      <c r="BP22" s="64">
        <v>74777000</v>
      </c>
      <c r="BQ22" s="36">
        <f t="shared" si="38"/>
        <v>1570318320</v>
      </c>
      <c r="BR22" s="17">
        <v>128325000</v>
      </c>
      <c r="BS22" s="43">
        <f t="shared" si="9"/>
        <v>9.78459778879146</v>
      </c>
      <c r="BT22" s="43">
        <f t="shared" si="10"/>
        <v>25.19189618956006</v>
      </c>
      <c r="BU22" s="43">
        <f t="shared" si="39"/>
        <v>8.171910011213521</v>
      </c>
      <c r="BV22" s="7">
        <v>612222</v>
      </c>
      <c r="BW22" s="7">
        <v>2325650</v>
      </c>
      <c r="BX22" s="7">
        <v>2081</v>
      </c>
      <c r="BY22" s="17">
        <v>810832</v>
      </c>
      <c r="BZ22" s="17">
        <v>41805</v>
      </c>
      <c r="CA22" s="17">
        <v>683567</v>
      </c>
      <c r="CB22" s="17">
        <v>3501525</v>
      </c>
      <c r="CC22" s="68">
        <f t="shared" si="40"/>
        <v>120.18728282848113</v>
      </c>
      <c r="CD22" s="68">
        <f t="shared" si="41"/>
        <v>456.5558805630264</v>
      </c>
      <c r="CE22" s="43">
        <f t="shared" si="42"/>
        <v>0.40852784703272543</v>
      </c>
      <c r="CF22" s="68">
        <f t="shared" si="43"/>
        <v>159.17705490881252</v>
      </c>
      <c r="CG22" s="68">
        <f t="shared" si="44"/>
        <v>8.206874889573804</v>
      </c>
      <c r="CH22" s="68">
        <f t="shared" si="45"/>
        <v>134.19325075089813</v>
      </c>
      <c r="CI22" s="68">
        <f t="shared" si="46"/>
        <v>687.3957085926304</v>
      </c>
      <c r="CJ22" s="43">
        <f t="shared" si="47"/>
        <v>34.25271530664022</v>
      </c>
      <c r="CK22" s="43"/>
      <c r="CL22" s="43">
        <f t="shared" si="48"/>
        <v>13.759466859182172</v>
      </c>
      <c r="CM22" s="43">
        <f t="shared" si="49"/>
        <v>10.199999824893338</v>
      </c>
      <c r="CN22" s="43">
        <f t="shared" si="50"/>
        <v>2.849381314538092</v>
      </c>
      <c r="CO22" s="43">
        <f t="shared" si="51"/>
        <v>30.031186391137872</v>
      </c>
      <c r="CP22" s="43">
        <f t="shared" si="52"/>
        <v>27.694987556484197</v>
      </c>
    </row>
    <row r="23" spans="1:94" ht="15.75">
      <c r="A23" s="95" t="s">
        <v>113</v>
      </c>
      <c r="B23" s="12" t="s">
        <v>28</v>
      </c>
      <c r="C23" s="13">
        <v>181.61</v>
      </c>
      <c r="D23" s="14">
        <v>1816100</v>
      </c>
      <c r="E23" s="16">
        <f t="shared" si="12"/>
        <v>97.61577005671494</v>
      </c>
      <c r="F23" s="14">
        <v>1772800</v>
      </c>
      <c r="G23" s="17">
        <v>509700</v>
      </c>
      <c r="H23" s="18">
        <v>64883</v>
      </c>
      <c r="I23" s="17">
        <v>9624701</v>
      </c>
      <c r="J23" s="17">
        <v>1339</v>
      </c>
      <c r="K23" s="17">
        <v>2989700</v>
      </c>
      <c r="L23" s="17">
        <v>1723351</v>
      </c>
      <c r="M23" s="17">
        <v>2368095</v>
      </c>
      <c r="N23" s="17">
        <f t="shared" si="0"/>
        <v>12615740</v>
      </c>
      <c r="O23" s="36">
        <f t="shared" si="1"/>
        <v>14339091</v>
      </c>
      <c r="P23" s="36">
        <f t="shared" si="2"/>
        <v>7330137</v>
      </c>
      <c r="Q23" s="36">
        <f t="shared" si="13"/>
        <v>21669228</v>
      </c>
      <c r="R23" s="11">
        <v>24037323</v>
      </c>
      <c r="S23" s="15">
        <f t="shared" si="3"/>
        <v>13.558959273465703</v>
      </c>
      <c r="T23" s="15">
        <f t="shared" si="4"/>
        <v>47.159746909947025</v>
      </c>
      <c r="U23" s="15">
        <f t="shared" si="5"/>
        <v>370.47181850407657</v>
      </c>
      <c r="V23" s="43">
        <f t="shared" si="14"/>
        <v>18.883070433588387</v>
      </c>
      <c r="W23" s="42">
        <f t="shared" si="53"/>
        <v>0.002627035511084952</v>
      </c>
      <c r="X23" s="43">
        <f t="shared" si="15"/>
        <v>5.8656072199332945</v>
      </c>
      <c r="Y23" s="43">
        <f t="shared" si="16"/>
        <v>3.381108495193251</v>
      </c>
      <c r="Z23" s="51">
        <f t="shared" si="17"/>
        <v>28.132413184226014</v>
      </c>
      <c r="AA23" s="51">
        <f t="shared" si="18"/>
        <v>14.381277221895232</v>
      </c>
      <c r="AB23" s="48">
        <f t="shared" si="19"/>
        <v>42.51369040612125</v>
      </c>
      <c r="AC23" s="43">
        <f t="shared" si="6"/>
        <v>4.64605650382578</v>
      </c>
      <c r="AD23" s="43"/>
      <c r="AE23" s="43">
        <f t="shared" si="20"/>
        <v>148.3393338779033</v>
      </c>
      <c r="AF23" s="43">
        <f t="shared" si="54"/>
        <v>0.02063714686435584</v>
      </c>
      <c r="AG23" s="43">
        <f t="shared" si="21"/>
        <v>46.078325601467256</v>
      </c>
      <c r="AH23" s="43">
        <f t="shared" si="22"/>
        <v>26.56090193116841</v>
      </c>
      <c r="AI23" s="51">
        <f t="shared" si="23"/>
        <v>220.99919855740333</v>
      </c>
      <c r="AJ23" s="51">
        <f t="shared" si="24"/>
        <v>112.97469290877426</v>
      </c>
      <c r="AK23" s="48">
        <f t="shared" si="25"/>
        <v>333.9738914661776</v>
      </c>
      <c r="AL23" s="17">
        <v>452612</v>
      </c>
      <c r="AM23" s="17">
        <v>110</v>
      </c>
      <c r="AN23" s="17">
        <v>271396</v>
      </c>
      <c r="AO23" s="7">
        <v>217595</v>
      </c>
      <c r="AP23" s="7">
        <v>831087</v>
      </c>
      <c r="AQ23" s="7">
        <v>43300</v>
      </c>
      <c r="AR23" s="17">
        <f t="shared" si="26"/>
        <v>724118</v>
      </c>
      <c r="AS23" s="17">
        <f t="shared" si="27"/>
        <v>941713</v>
      </c>
      <c r="AT23" s="43">
        <f t="shared" si="28"/>
        <v>24.922195914321897</v>
      </c>
      <c r="AU23" s="43">
        <f t="shared" si="55"/>
        <v>0.0060569351907934586</v>
      </c>
      <c r="AV23" s="43">
        <f t="shared" si="29"/>
        <v>14.943890754914376</v>
      </c>
      <c r="AW23" s="43">
        <f t="shared" si="30"/>
        <v>11.981443753097297</v>
      </c>
      <c r="AX23" s="43">
        <f t="shared" si="31"/>
        <v>45.762182699190575</v>
      </c>
      <c r="AY23" s="43">
        <f t="shared" si="32"/>
        <v>2.3842299432850615</v>
      </c>
      <c r="AZ23" s="43">
        <f t="shared" si="33"/>
        <v>39.872143604427066</v>
      </c>
      <c r="BA23" s="43">
        <f t="shared" si="34"/>
        <v>51.85358735752436</v>
      </c>
      <c r="BB23" s="17">
        <v>80</v>
      </c>
      <c r="BC23" s="17">
        <v>36208960</v>
      </c>
      <c r="BD23" s="57">
        <v>200</v>
      </c>
      <c r="BE23" s="17">
        <v>22000</v>
      </c>
      <c r="BF23" s="17">
        <v>120</v>
      </c>
      <c r="BG23" s="17">
        <v>32567500</v>
      </c>
      <c r="BH23" s="17">
        <v>50</v>
      </c>
      <c r="BI23" s="17">
        <v>10879700</v>
      </c>
      <c r="BJ23" s="7">
        <v>25</v>
      </c>
      <c r="BK23" s="17">
        <v>20932600</v>
      </c>
      <c r="BL23" s="17">
        <f t="shared" si="35"/>
        <v>95.01001218033525</v>
      </c>
      <c r="BM23" s="17">
        <f t="shared" si="36"/>
        <v>68798460</v>
      </c>
      <c r="BN23" s="17">
        <f t="shared" si="8"/>
        <v>56.752459386281586</v>
      </c>
      <c r="BO23" s="36">
        <f t="shared" si="37"/>
        <v>100610760</v>
      </c>
      <c r="BP23" s="64">
        <v>3013700</v>
      </c>
      <c r="BQ23" s="36">
        <f t="shared" si="38"/>
        <v>103624460</v>
      </c>
      <c r="BR23" s="17">
        <v>6655000</v>
      </c>
      <c r="BS23" s="43">
        <f t="shared" si="9"/>
        <v>3.7539485559566788</v>
      </c>
      <c r="BT23" s="43">
        <f t="shared" si="10"/>
        <v>13.056700019619385</v>
      </c>
      <c r="BU23" s="43">
        <f t="shared" si="39"/>
        <v>6.422228883026267</v>
      </c>
      <c r="BV23" s="7">
        <v>33915</v>
      </c>
      <c r="BW23" s="7">
        <v>215166</v>
      </c>
      <c r="BX23" s="7">
        <v>113</v>
      </c>
      <c r="BY23" s="17">
        <v>145236</v>
      </c>
      <c r="BZ23" s="17">
        <v>16014</v>
      </c>
      <c r="CA23" s="17">
        <v>87993</v>
      </c>
      <c r="CB23" s="17">
        <v>304006</v>
      </c>
      <c r="CC23" s="68">
        <f t="shared" si="40"/>
        <v>66.53914067098293</v>
      </c>
      <c r="CD23" s="68">
        <f t="shared" si="41"/>
        <v>422.14243672748677</v>
      </c>
      <c r="CE23" s="43">
        <f t="shared" si="42"/>
        <v>0.2216990386501864</v>
      </c>
      <c r="CF23" s="68">
        <f t="shared" si="43"/>
        <v>284.9440847557387</v>
      </c>
      <c r="CG23" s="68">
        <f t="shared" si="44"/>
        <v>31.418481459682166</v>
      </c>
      <c r="CH23" s="68">
        <f t="shared" si="45"/>
        <v>172.63684520306063</v>
      </c>
      <c r="CI23" s="68">
        <f t="shared" si="46"/>
        <v>596.4410437512262</v>
      </c>
      <c r="CJ23" s="43">
        <f t="shared" si="47"/>
        <v>21.264794128304153</v>
      </c>
      <c r="CK23" s="43">
        <f t="shared" si="56"/>
        <v>12.172727272727272</v>
      </c>
      <c r="CL23" s="43">
        <f t="shared" si="48"/>
        <v>11.016006131262067</v>
      </c>
      <c r="CM23" s="43">
        <f t="shared" si="49"/>
        <v>7.919993566028631</v>
      </c>
      <c r="CN23" s="43">
        <f t="shared" si="50"/>
        <v>2.849394828700244</v>
      </c>
      <c r="CO23" s="43">
        <f t="shared" si="51"/>
        <v>17.422215716223047</v>
      </c>
      <c r="CP23" s="43">
        <f t="shared" si="52"/>
        <v>15.226604071516482</v>
      </c>
    </row>
    <row r="24" spans="1:94" ht="15.75">
      <c r="A24" s="95" t="s">
        <v>114</v>
      </c>
      <c r="B24" s="12" t="s">
        <v>29</v>
      </c>
      <c r="C24" s="15">
        <v>222.3</v>
      </c>
      <c r="D24" s="14">
        <v>2223000</v>
      </c>
      <c r="E24" s="16">
        <f t="shared" si="12"/>
        <v>97.62033288349078</v>
      </c>
      <c r="F24" s="14">
        <v>2170100</v>
      </c>
      <c r="G24" s="17">
        <v>446600</v>
      </c>
      <c r="H24" s="18">
        <v>168000</v>
      </c>
      <c r="I24" s="17">
        <v>6854567</v>
      </c>
      <c r="J24" s="17">
        <v>4851860</v>
      </c>
      <c r="K24" s="17">
        <v>2110785</v>
      </c>
      <c r="L24" s="17">
        <v>16559677</v>
      </c>
      <c r="M24" s="17">
        <v>1354871</v>
      </c>
      <c r="N24" s="17">
        <f t="shared" si="0"/>
        <v>13817212</v>
      </c>
      <c r="O24" s="36">
        <f t="shared" si="1"/>
        <v>30376889</v>
      </c>
      <c r="P24" s="36">
        <f t="shared" si="2"/>
        <v>12453863</v>
      </c>
      <c r="Q24" s="36">
        <f t="shared" si="13"/>
        <v>42830752</v>
      </c>
      <c r="R24" s="11">
        <v>44185623</v>
      </c>
      <c r="S24" s="15">
        <f t="shared" si="3"/>
        <v>20.361099949311093</v>
      </c>
      <c r="T24" s="15">
        <f t="shared" si="4"/>
        <v>98.93780340349306</v>
      </c>
      <c r="U24" s="15">
        <f t="shared" si="5"/>
        <v>263.0096607142857</v>
      </c>
      <c r="V24" s="43">
        <f t="shared" si="14"/>
        <v>15.34833631885356</v>
      </c>
      <c r="W24" s="43">
        <f t="shared" si="53"/>
        <v>10.863994626063592</v>
      </c>
      <c r="X24" s="43">
        <f t="shared" si="15"/>
        <v>4.726343484102105</v>
      </c>
      <c r="Y24" s="43">
        <f t="shared" si="16"/>
        <v>37.079437975817285</v>
      </c>
      <c r="Z24" s="51">
        <f t="shared" si="17"/>
        <v>68.01811240483654</v>
      </c>
      <c r="AA24" s="51">
        <f t="shared" si="18"/>
        <v>27.885944917151814</v>
      </c>
      <c r="AB24" s="48">
        <f t="shared" si="19"/>
        <v>95.90405732198836</v>
      </c>
      <c r="AC24" s="43">
        <f t="shared" si="6"/>
        <v>3.0337460815047024</v>
      </c>
      <c r="AD24" s="43"/>
      <c r="AE24" s="43">
        <f t="shared" si="20"/>
        <v>40.80099404761905</v>
      </c>
      <c r="AF24" s="43">
        <f t="shared" si="54"/>
        <v>28.880119047619047</v>
      </c>
      <c r="AG24" s="43">
        <f t="shared" si="21"/>
        <v>12.564196428571428</v>
      </c>
      <c r="AH24" s="43">
        <f t="shared" si="22"/>
        <v>98.56950595238095</v>
      </c>
      <c r="AI24" s="51">
        <f t="shared" si="23"/>
        <v>180.8148154761905</v>
      </c>
      <c r="AJ24" s="51">
        <f t="shared" si="24"/>
        <v>74.13013690476191</v>
      </c>
      <c r="AK24" s="48">
        <f t="shared" si="25"/>
        <v>254.94495238095237</v>
      </c>
      <c r="AL24" s="17">
        <v>265647</v>
      </c>
      <c r="AM24" s="17">
        <v>111441</v>
      </c>
      <c r="AN24" s="17">
        <v>62988</v>
      </c>
      <c r="AO24" s="7">
        <v>1254521</v>
      </c>
      <c r="AP24" s="7">
        <v>475503</v>
      </c>
      <c r="AQ24" s="7">
        <v>52900</v>
      </c>
      <c r="AR24" s="17">
        <f t="shared" si="26"/>
        <v>440076</v>
      </c>
      <c r="AS24" s="17">
        <f t="shared" si="27"/>
        <v>1694597</v>
      </c>
      <c r="AT24" s="43">
        <f t="shared" si="28"/>
        <v>11.949932523616734</v>
      </c>
      <c r="AU24" s="43">
        <f t="shared" si="55"/>
        <v>5.013090418353576</v>
      </c>
      <c r="AV24" s="43">
        <f t="shared" si="29"/>
        <v>2.833468286099865</v>
      </c>
      <c r="AW24" s="43">
        <f t="shared" si="30"/>
        <v>56.433693207377424</v>
      </c>
      <c r="AX24" s="43">
        <f t="shared" si="31"/>
        <v>21.390148448043185</v>
      </c>
      <c r="AY24" s="43">
        <f t="shared" si="32"/>
        <v>2.379667116509222</v>
      </c>
      <c r="AZ24" s="43">
        <f t="shared" si="33"/>
        <v>19.796491228070174</v>
      </c>
      <c r="BA24" s="43">
        <f t="shared" si="34"/>
        <v>76.2301844354476</v>
      </c>
      <c r="BB24" s="17">
        <v>100</v>
      </c>
      <c r="BC24" s="17">
        <v>26564700</v>
      </c>
      <c r="BD24" s="57">
        <v>150</v>
      </c>
      <c r="BE24" s="17">
        <v>16716100</v>
      </c>
      <c r="BF24" s="17">
        <v>120</v>
      </c>
      <c r="BG24" s="17">
        <v>7558600</v>
      </c>
      <c r="BH24" s="17">
        <v>40</v>
      </c>
      <c r="BI24" s="17">
        <v>50180840</v>
      </c>
      <c r="BJ24" s="7">
        <v>20</v>
      </c>
      <c r="BK24" s="17">
        <v>9510100</v>
      </c>
      <c r="BL24" s="17">
        <f t="shared" si="35"/>
        <v>115.52413674001764</v>
      </c>
      <c r="BM24" s="17">
        <f t="shared" si="36"/>
        <v>50839400</v>
      </c>
      <c r="BN24" s="17">
        <f t="shared" si="8"/>
        <v>50.933293396617664</v>
      </c>
      <c r="BO24" s="36">
        <f t="shared" si="37"/>
        <v>110530340</v>
      </c>
      <c r="BP24" s="64">
        <v>3315900</v>
      </c>
      <c r="BQ24" s="36">
        <f t="shared" si="38"/>
        <v>113846240</v>
      </c>
      <c r="BR24" s="17">
        <v>14250000</v>
      </c>
      <c r="BS24" s="43">
        <f t="shared" si="9"/>
        <v>6.5665176719966825</v>
      </c>
      <c r="BT24" s="43">
        <f t="shared" si="10"/>
        <v>31.907747424988806</v>
      </c>
      <c r="BU24" s="43">
        <f t="shared" si="39"/>
        <v>12.516882419656547</v>
      </c>
      <c r="BV24" s="7">
        <v>22006</v>
      </c>
      <c r="BW24" s="7">
        <v>114775</v>
      </c>
      <c r="BX24" s="7">
        <v>24076</v>
      </c>
      <c r="BY24" s="17">
        <v>815632</v>
      </c>
      <c r="BZ24" s="17">
        <v>424087</v>
      </c>
      <c r="CA24" s="17">
        <v>42218</v>
      </c>
      <c r="CB24" s="17">
        <v>299318</v>
      </c>
      <c r="CC24" s="68">
        <f t="shared" si="40"/>
        <v>49.27451858486341</v>
      </c>
      <c r="CD24" s="68">
        <f t="shared" si="41"/>
        <v>256.9973130317958</v>
      </c>
      <c r="CE24" s="43">
        <f t="shared" si="42"/>
        <v>53.90953873712495</v>
      </c>
      <c r="CF24" s="68">
        <f t="shared" si="43"/>
        <v>1826.3143752798924</v>
      </c>
      <c r="CG24" s="68">
        <f t="shared" si="44"/>
        <v>949.5902373488581</v>
      </c>
      <c r="CH24" s="68">
        <f t="shared" si="45"/>
        <v>94.5320197044335</v>
      </c>
      <c r="CI24" s="68">
        <f t="shared" si="46"/>
        <v>670.2149574563367</v>
      </c>
      <c r="CJ24" s="43">
        <f t="shared" si="47"/>
        <v>25.803291586202743</v>
      </c>
      <c r="CK24" s="43">
        <f t="shared" si="56"/>
        <v>43.537477230103825</v>
      </c>
      <c r="CL24" s="43">
        <f t="shared" si="48"/>
        <v>33.51090683939798</v>
      </c>
      <c r="CM24" s="43">
        <f t="shared" si="49"/>
        <v>13.199999840576602</v>
      </c>
      <c r="CN24" s="43">
        <f t="shared" si="50"/>
        <v>2.8493426960502877</v>
      </c>
      <c r="CO24" s="43">
        <f t="shared" si="51"/>
        <v>31.397331370036085</v>
      </c>
      <c r="CP24" s="43">
        <f t="shared" si="52"/>
        <v>17.92573042440179</v>
      </c>
    </row>
    <row r="25" spans="1:94" ht="15.75">
      <c r="A25" s="95" t="s">
        <v>115</v>
      </c>
      <c r="B25" s="12" t="s">
        <v>30</v>
      </c>
      <c r="C25" s="13">
        <v>3586.93</v>
      </c>
      <c r="D25" s="14">
        <v>35869300</v>
      </c>
      <c r="E25" s="16">
        <f t="shared" si="12"/>
        <v>83.95999921938817</v>
      </c>
      <c r="F25" s="14">
        <v>30115864</v>
      </c>
      <c r="G25" s="17">
        <v>10780000</v>
      </c>
      <c r="H25" s="18">
        <v>1761454</v>
      </c>
      <c r="I25" s="17">
        <v>413098610</v>
      </c>
      <c r="J25" s="17">
        <v>56567748</v>
      </c>
      <c r="K25" s="17">
        <v>64893035</v>
      </c>
      <c r="L25" s="17">
        <v>54357628</v>
      </c>
      <c r="M25" s="17">
        <v>23083034</v>
      </c>
      <c r="N25" s="17">
        <f t="shared" si="0"/>
        <v>534559393</v>
      </c>
      <c r="O25" s="36">
        <f t="shared" si="1"/>
        <v>588917021</v>
      </c>
      <c r="P25" s="36">
        <f t="shared" si="2"/>
        <v>226681271</v>
      </c>
      <c r="Q25" s="36">
        <f t="shared" si="13"/>
        <v>815598292</v>
      </c>
      <c r="R25" s="11">
        <v>838681326</v>
      </c>
      <c r="S25" s="15">
        <f t="shared" si="3"/>
        <v>27.84848961995578</v>
      </c>
      <c r="T25" s="15">
        <f t="shared" si="4"/>
        <v>77.79975194805195</v>
      </c>
      <c r="U25" s="15">
        <f t="shared" si="5"/>
        <v>476.1301322657305</v>
      </c>
      <c r="V25" s="43">
        <f t="shared" si="14"/>
        <v>38.320835807050095</v>
      </c>
      <c r="W25" s="43">
        <f t="shared" si="53"/>
        <v>5.247471985157699</v>
      </c>
      <c r="X25" s="43">
        <f t="shared" si="15"/>
        <v>6.019762059369202</v>
      </c>
      <c r="Y25" s="43">
        <f t="shared" si="16"/>
        <v>5.042451576994434</v>
      </c>
      <c r="Z25" s="51">
        <f t="shared" si="17"/>
        <v>54.63052142857143</v>
      </c>
      <c r="AA25" s="51">
        <f t="shared" si="18"/>
        <v>21.027947217068647</v>
      </c>
      <c r="AB25" s="48">
        <f t="shared" si="19"/>
        <v>75.65846864564007</v>
      </c>
      <c r="AC25" s="43">
        <f t="shared" si="6"/>
        <v>2.141283302411874</v>
      </c>
      <c r="AD25" s="43"/>
      <c r="AE25" s="43">
        <f t="shared" si="20"/>
        <v>234.5213726841575</v>
      </c>
      <c r="AF25" s="43">
        <f t="shared" si="54"/>
        <v>32.11423517162526</v>
      </c>
      <c r="AG25" s="43">
        <f t="shared" si="21"/>
        <v>36.84060724833007</v>
      </c>
      <c r="AH25" s="43">
        <f t="shared" si="22"/>
        <v>30.859521736020355</v>
      </c>
      <c r="AI25" s="51">
        <f t="shared" si="23"/>
        <v>334.3357368401332</v>
      </c>
      <c r="AJ25" s="51">
        <f t="shared" si="24"/>
        <v>128.68986133046903</v>
      </c>
      <c r="AK25" s="48">
        <f t="shared" si="25"/>
        <v>463.0255981706022</v>
      </c>
      <c r="AL25" s="17">
        <v>12175840</v>
      </c>
      <c r="AM25" s="17">
        <v>484865</v>
      </c>
      <c r="AN25" s="17">
        <v>4177070</v>
      </c>
      <c r="AO25" s="7">
        <v>5176917</v>
      </c>
      <c r="AP25" s="7">
        <v>8101172</v>
      </c>
      <c r="AQ25" s="7">
        <v>5753436</v>
      </c>
      <c r="AR25" s="17">
        <f t="shared" si="26"/>
        <v>16837775</v>
      </c>
      <c r="AS25" s="17">
        <f t="shared" si="27"/>
        <v>22014692</v>
      </c>
      <c r="AT25" s="43">
        <f t="shared" si="28"/>
        <v>33.945017048004836</v>
      </c>
      <c r="AU25" s="43">
        <f t="shared" si="55"/>
        <v>1.3517548432782351</v>
      </c>
      <c r="AV25" s="43">
        <f t="shared" si="29"/>
        <v>11.64525095276462</v>
      </c>
      <c r="AW25" s="43">
        <f t="shared" si="30"/>
        <v>14.4327238055942</v>
      </c>
      <c r="AX25" s="43">
        <f t="shared" si="31"/>
        <v>22.585252569746274</v>
      </c>
      <c r="AY25" s="43">
        <f t="shared" si="32"/>
        <v>16.040000780611834</v>
      </c>
      <c r="AZ25" s="43">
        <f t="shared" si="33"/>
        <v>46.94202284404769</v>
      </c>
      <c r="BA25" s="43">
        <f t="shared" si="34"/>
        <v>61.37474664964189</v>
      </c>
      <c r="BB25" s="17">
        <v>130</v>
      </c>
      <c r="BC25" s="17">
        <v>1582859200</v>
      </c>
      <c r="BD25" s="57">
        <v>200</v>
      </c>
      <c r="BE25" s="17">
        <v>96973000</v>
      </c>
      <c r="BF25" s="17">
        <v>150</v>
      </c>
      <c r="BG25" s="17">
        <v>626560500</v>
      </c>
      <c r="BH25" s="17">
        <v>50</v>
      </c>
      <c r="BI25" s="17">
        <v>258845900</v>
      </c>
      <c r="BJ25" s="7">
        <v>30</v>
      </c>
      <c r="BK25" s="17">
        <v>243035200</v>
      </c>
      <c r="BL25" s="17">
        <f t="shared" si="35"/>
        <v>136.9772847065601</v>
      </c>
      <c r="BM25" s="17">
        <f t="shared" si="36"/>
        <v>2306392700</v>
      </c>
      <c r="BN25" s="17">
        <f t="shared" si="8"/>
        <v>93.24898664703758</v>
      </c>
      <c r="BO25" s="36">
        <f t="shared" si="37"/>
        <v>2808273800</v>
      </c>
      <c r="BP25" s="64">
        <v>280827400</v>
      </c>
      <c r="BQ25" s="36">
        <f t="shared" si="38"/>
        <v>3089101200</v>
      </c>
      <c r="BR25" s="17">
        <v>328600000</v>
      </c>
      <c r="BS25" s="43">
        <f t="shared" si="9"/>
        <v>10.911192851714299</v>
      </c>
      <c r="BT25" s="43">
        <f t="shared" si="10"/>
        <v>30.482374768089056</v>
      </c>
      <c r="BU25" s="43">
        <f t="shared" si="39"/>
        <v>10.637398347454594</v>
      </c>
      <c r="BV25" s="7">
        <v>1569823</v>
      </c>
      <c r="BW25" s="7">
        <v>3835992</v>
      </c>
      <c r="BX25" s="7">
        <v>25882</v>
      </c>
      <c r="BY25" s="17">
        <v>8310153</v>
      </c>
      <c r="BZ25" s="17">
        <v>127239</v>
      </c>
      <c r="CA25" s="17">
        <v>3011328</v>
      </c>
      <c r="CB25" s="17">
        <v>7811058</v>
      </c>
      <c r="CC25" s="68">
        <f t="shared" si="40"/>
        <v>145.62365491651204</v>
      </c>
      <c r="CD25" s="68">
        <f t="shared" si="41"/>
        <v>355.84341372912803</v>
      </c>
      <c r="CE25" s="43">
        <f t="shared" si="42"/>
        <v>2.4009276437847866</v>
      </c>
      <c r="CF25" s="68">
        <f t="shared" si="43"/>
        <v>770.8861781076067</v>
      </c>
      <c r="CG25" s="68">
        <f t="shared" si="44"/>
        <v>11.803246753246754</v>
      </c>
      <c r="CH25" s="68">
        <f t="shared" si="45"/>
        <v>279.34397031539885</v>
      </c>
      <c r="CI25" s="68">
        <f t="shared" si="46"/>
        <v>724.5879406307978</v>
      </c>
      <c r="CJ25" s="43">
        <f t="shared" si="47"/>
        <v>33.92772983219228</v>
      </c>
      <c r="CK25" s="43">
        <f t="shared" si="56"/>
        <v>116.66700628009859</v>
      </c>
      <c r="CL25" s="43">
        <f t="shared" si="48"/>
        <v>15.535539265561745</v>
      </c>
      <c r="CM25" s="43">
        <f t="shared" si="49"/>
        <v>10.49999990341742</v>
      </c>
      <c r="CN25" s="43">
        <f t="shared" si="50"/>
        <v>2.849345008351878</v>
      </c>
      <c r="CO25" s="43">
        <f t="shared" si="51"/>
        <v>31.74762657180061</v>
      </c>
      <c r="CP25" s="43">
        <f t="shared" si="52"/>
        <v>26.751090635290286</v>
      </c>
    </row>
    <row r="26" spans="1:94" ht="15.75">
      <c r="A26" s="95" t="s">
        <v>116</v>
      </c>
      <c r="B26" s="12" t="s">
        <v>31</v>
      </c>
      <c r="C26" s="13">
        <v>350.53</v>
      </c>
      <c r="D26" s="14">
        <v>3505300</v>
      </c>
      <c r="E26" s="16">
        <f t="shared" si="12"/>
        <v>86.62998887399081</v>
      </c>
      <c r="F26" s="14">
        <v>3036641</v>
      </c>
      <c r="G26" s="17">
        <v>964500</v>
      </c>
      <c r="H26" s="18">
        <v>187342</v>
      </c>
      <c r="I26" s="17">
        <v>36393454</v>
      </c>
      <c r="J26" s="17">
        <v>6144128</v>
      </c>
      <c r="K26" s="17">
        <v>7599502</v>
      </c>
      <c r="L26" s="17">
        <v>3928493</v>
      </c>
      <c r="M26" s="17">
        <v>4261574</v>
      </c>
      <c r="N26" s="17">
        <f t="shared" si="0"/>
        <v>50137084</v>
      </c>
      <c r="O26" s="36">
        <f t="shared" si="1"/>
        <v>54065577</v>
      </c>
      <c r="P26" s="36">
        <f t="shared" si="2"/>
        <v>18415541</v>
      </c>
      <c r="Q26" s="36">
        <f t="shared" si="13"/>
        <v>72481118</v>
      </c>
      <c r="R26" s="11">
        <v>76742692</v>
      </c>
      <c r="S26" s="15">
        <f t="shared" si="3"/>
        <v>25.272230731258652</v>
      </c>
      <c r="T26" s="15">
        <f t="shared" si="4"/>
        <v>79.5673322965267</v>
      </c>
      <c r="U26" s="15">
        <f t="shared" si="5"/>
        <v>409.6395469248754</v>
      </c>
      <c r="V26" s="43">
        <f t="shared" si="14"/>
        <v>37.732974598237426</v>
      </c>
      <c r="W26" s="43">
        <f t="shared" si="53"/>
        <v>6.370272680145153</v>
      </c>
      <c r="X26" s="43">
        <f t="shared" si="15"/>
        <v>7.879214100570244</v>
      </c>
      <c r="Y26" s="43">
        <f t="shared" si="16"/>
        <v>4.073087610160705</v>
      </c>
      <c r="Z26" s="51">
        <f t="shared" si="17"/>
        <v>56.05554898911353</v>
      </c>
      <c r="AA26" s="51">
        <f t="shared" si="18"/>
        <v>19.09335510627268</v>
      </c>
      <c r="AB26" s="48">
        <f t="shared" si="19"/>
        <v>75.14890409538621</v>
      </c>
      <c r="AC26" s="43">
        <f t="shared" si="6"/>
        <v>4.418428201140487</v>
      </c>
      <c r="AD26" s="43"/>
      <c r="AE26" s="43">
        <f t="shared" si="20"/>
        <v>194.26211954607083</v>
      </c>
      <c r="AF26" s="43">
        <f t="shared" si="54"/>
        <v>32.79631903150388</v>
      </c>
      <c r="AG26" s="43">
        <f t="shared" si="21"/>
        <v>40.5648599886838</v>
      </c>
      <c r="AH26" s="43">
        <f t="shared" si="22"/>
        <v>20.969633077473283</v>
      </c>
      <c r="AI26" s="51">
        <f t="shared" si="23"/>
        <v>288.5929316437318</v>
      </c>
      <c r="AJ26" s="51">
        <f t="shared" si="24"/>
        <v>98.29905200115297</v>
      </c>
      <c r="AK26" s="48">
        <f t="shared" si="25"/>
        <v>386.89198364488476</v>
      </c>
      <c r="AL26" s="17">
        <v>931641</v>
      </c>
      <c r="AM26" s="17">
        <v>60126</v>
      </c>
      <c r="AN26" s="17">
        <v>392334</v>
      </c>
      <c r="AO26" s="7">
        <v>341015</v>
      </c>
      <c r="AP26" s="7">
        <v>1311525</v>
      </c>
      <c r="AQ26" s="7">
        <v>468659</v>
      </c>
      <c r="AR26" s="17">
        <f t="shared" si="26"/>
        <v>1384101</v>
      </c>
      <c r="AS26" s="17">
        <f t="shared" si="27"/>
        <v>1725116</v>
      </c>
      <c r="AT26" s="43">
        <f t="shared" si="28"/>
        <v>26.57806749778906</v>
      </c>
      <c r="AU26" s="43">
        <f t="shared" si="55"/>
        <v>1.7152882777508345</v>
      </c>
      <c r="AV26" s="43">
        <f t="shared" si="29"/>
        <v>11.19259407183408</v>
      </c>
      <c r="AW26" s="43">
        <f t="shared" si="30"/>
        <v>9.728553904088095</v>
      </c>
      <c r="AX26" s="43">
        <f t="shared" si="31"/>
        <v>37.41548512252874</v>
      </c>
      <c r="AY26" s="43">
        <f t="shared" si="32"/>
        <v>13.370011126009185</v>
      </c>
      <c r="AZ26" s="43">
        <f t="shared" si="33"/>
        <v>39.48594984737397</v>
      </c>
      <c r="BA26" s="43">
        <f t="shared" si="34"/>
        <v>49.21450375146207</v>
      </c>
      <c r="BB26" s="17">
        <v>110</v>
      </c>
      <c r="BC26" s="17">
        <v>102480500</v>
      </c>
      <c r="BD26" s="57">
        <v>180</v>
      </c>
      <c r="BE26" s="17">
        <v>10822700</v>
      </c>
      <c r="BF26" s="17">
        <v>130</v>
      </c>
      <c r="BG26" s="17">
        <v>51003400</v>
      </c>
      <c r="BH26" s="17">
        <v>50</v>
      </c>
      <c r="BI26" s="17">
        <v>17050700</v>
      </c>
      <c r="BJ26" s="7">
        <v>20</v>
      </c>
      <c r="BK26" s="17">
        <v>26230500</v>
      </c>
      <c r="BL26" s="17">
        <f t="shared" si="35"/>
        <v>118.70997853480345</v>
      </c>
      <c r="BM26" s="17">
        <f t="shared" si="36"/>
        <v>164306600</v>
      </c>
      <c r="BN26" s="17">
        <f t="shared" si="8"/>
        <v>68.36099492827766</v>
      </c>
      <c r="BO26" s="36">
        <f t="shared" si="37"/>
        <v>207587800</v>
      </c>
      <c r="BP26" s="64">
        <v>10379400</v>
      </c>
      <c r="BQ26" s="36">
        <f t="shared" si="38"/>
        <v>217967200</v>
      </c>
      <c r="BR26" s="17">
        <v>13645000</v>
      </c>
      <c r="BS26" s="43">
        <f t="shared" si="9"/>
        <v>4.493451810734295</v>
      </c>
      <c r="BT26" s="43">
        <f t="shared" si="10"/>
        <v>14.14722654224987</v>
      </c>
      <c r="BU26" s="43">
        <f t="shared" si="39"/>
        <v>6.260116200969687</v>
      </c>
      <c r="BV26" s="7">
        <v>130359</v>
      </c>
      <c r="BW26" s="7">
        <v>356622</v>
      </c>
      <c r="BX26" s="7">
        <v>1414</v>
      </c>
      <c r="BY26" s="17">
        <v>194668</v>
      </c>
      <c r="BZ26" s="17">
        <v>28781</v>
      </c>
      <c r="CA26" s="17">
        <v>417096</v>
      </c>
      <c r="CB26" s="17">
        <v>679713</v>
      </c>
      <c r="CC26" s="68">
        <f t="shared" si="40"/>
        <v>135.15707620528772</v>
      </c>
      <c r="CD26" s="68">
        <f t="shared" si="41"/>
        <v>369.74805598755836</v>
      </c>
      <c r="CE26" s="43">
        <f t="shared" si="42"/>
        <v>1.4660445826853292</v>
      </c>
      <c r="CF26" s="68">
        <f t="shared" si="43"/>
        <v>201.83307413167444</v>
      </c>
      <c r="CG26" s="68">
        <f t="shared" si="44"/>
        <v>29.840331778123378</v>
      </c>
      <c r="CH26" s="68">
        <f t="shared" si="45"/>
        <v>432.447900466563</v>
      </c>
      <c r="CI26" s="68">
        <f t="shared" si="46"/>
        <v>704.7309486780715</v>
      </c>
      <c r="CJ26" s="43">
        <f t="shared" si="47"/>
        <v>39.06381750051791</v>
      </c>
      <c r="CK26" s="43">
        <f t="shared" si="56"/>
        <v>102.18753950038253</v>
      </c>
      <c r="CL26" s="43">
        <f t="shared" si="48"/>
        <v>19.369980679726968</v>
      </c>
      <c r="CM26" s="43">
        <f t="shared" si="49"/>
        <v>11.520000586484466</v>
      </c>
      <c r="CN26" s="43">
        <f t="shared" si="50"/>
        <v>3.2493273098110977</v>
      </c>
      <c r="CO26" s="43">
        <f t="shared" si="51"/>
        <v>36.22357327969563</v>
      </c>
      <c r="CP26" s="43">
        <f t="shared" si="52"/>
        <v>31.34025595959924</v>
      </c>
    </row>
    <row r="27" spans="1:94" ht="15.75">
      <c r="A27" s="95" t="s">
        <v>117</v>
      </c>
      <c r="B27" s="7" t="s">
        <v>32</v>
      </c>
      <c r="C27" s="13">
        <v>1079.98</v>
      </c>
      <c r="D27" s="14">
        <v>10799800</v>
      </c>
      <c r="E27" s="16">
        <f t="shared" si="12"/>
        <v>86.5199911109465</v>
      </c>
      <c r="F27" s="14">
        <v>9343986</v>
      </c>
      <c r="G27" s="17">
        <v>2102200</v>
      </c>
      <c r="H27" s="18">
        <v>613374</v>
      </c>
      <c r="I27" s="17">
        <v>52892727</v>
      </c>
      <c r="J27" s="17">
        <v>4575060</v>
      </c>
      <c r="K27" s="17">
        <v>22400686</v>
      </c>
      <c r="L27" s="17">
        <v>9611039</v>
      </c>
      <c r="M27" s="17">
        <v>11483126</v>
      </c>
      <c r="N27" s="17">
        <f t="shared" si="0"/>
        <v>79868473</v>
      </c>
      <c r="O27" s="36">
        <f t="shared" si="1"/>
        <v>89479512</v>
      </c>
      <c r="P27" s="36">
        <f t="shared" si="2"/>
        <v>45615896</v>
      </c>
      <c r="Q27" s="36">
        <f t="shared" si="13"/>
        <v>135095408</v>
      </c>
      <c r="R27" s="11">
        <v>146578534</v>
      </c>
      <c r="S27" s="15">
        <f t="shared" si="3"/>
        <v>15.68693852923153</v>
      </c>
      <c r="T27" s="15">
        <f t="shared" si="4"/>
        <v>69.72625535153648</v>
      </c>
      <c r="U27" s="15">
        <f t="shared" si="5"/>
        <v>238.97089540802185</v>
      </c>
      <c r="V27" s="43">
        <f t="shared" si="14"/>
        <v>25.16065407668157</v>
      </c>
      <c r="W27" s="43">
        <f t="shared" si="53"/>
        <v>2.176320045666445</v>
      </c>
      <c r="X27" s="43">
        <f t="shared" si="15"/>
        <v>10.65583008277043</v>
      </c>
      <c r="Y27" s="43">
        <f t="shared" si="16"/>
        <v>4.5718956331462275</v>
      </c>
      <c r="Z27" s="51">
        <f t="shared" si="17"/>
        <v>42.56469983826467</v>
      </c>
      <c r="AA27" s="51">
        <f t="shared" si="18"/>
        <v>21.699122823708496</v>
      </c>
      <c r="AB27" s="48">
        <f t="shared" si="19"/>
        <v>64.26382266197317</v>
      </c>
      <c r="AC27" s="43">
        <f t="shared" si="6"/>
        <v>5.462432689563315</v>
      </c>
      <c r="AD27" s="43"/>
      <c r="AE27" s="43">
        <f t="shared" si="20"/>
        <v>86.23242426317385</v>
      </c>
      <c r="AF27" s="43">
        <f t="shared" si="54"/>
        <v>7.4588424028406815</v>
      </c>
      <c r="AG27" s="43">
        <f t="shared" si="21"/>
        <v>36.52043614499473</v>
      </c>
      <c r="AH27" s="43">
        <f t="shared" si="22"/>
        <v>15.66913335094086</v>
      </c>
      <c r="AI27" s="51">
        <f t="shared" si="23"/>
        <v>145.88083616195013</v>
      </c>
      <c r="AJ27" s="51">
        <f t="shared" si="24"/>
        <v>74.36881250264928</v>
      </c>
      <c r="AK27" s="48">
        <f t="shared" si="25"/>
        <v>220.24964866459942</v>
      </c>
      <c r="AL27" s="17">
        <v>2444387</v>
      </c>
      <c r="AM27" s="17">
        <v>54194</v>
      </c>
      <c r="AN27" s="17">
        <v>1781898</v>
      </c>
      <c r="AO27" s="7">
        <v>1033445</v>
      </c>
      <c r="AP27" s="7">
        <v>4030062</v>
      </c>
      <c r="AQ27" s="7">
        <v>1455814</v>
      </c>
      <c r="AR27" s="17">
        <f t="shared" si="26"/>
        <v>4280479</v>
      </c>
      <c r="AS27" s="17">
        <f t="shared" si="27"/>
        <v>5313924</v>
      </c>
      <c r="AT27" s="43">
        <f t="shared" si="28"/>
        <v>22.633632104298226</v>
      </c>
      <c r="AU27" s="43">
        <f t="shared" si="55"/>
        <v>0.5018055889923888</v>
      </c>
      <c r="AV27" s="43">
        <f t="shared" si="29"/>
        <v>16.499361099279618</v>
      </c>
      <c r="AW27" s="43">
        <f t="shared" si="30"/>
        <v>9.569112390970202</v>
      </c>
      <c r="AX27" s="43">
        <f t="shared" si="31"/>
        <v>37.316079927406065</v>
      </c>
      <c r="AY27" s="43">
        <f t="shared" si="32"/>
        <v>13.480008889053503</v>
      </c>
      <c r="AZ27" s="43">
        <f t="shared" si="33"/>
        <v>39.63479879257024</v>
      </c>
      <c r="BA27" s="43">
        <f t="shared" si="34"/>
        <v>49.20391118354044</v>
      </c>
      <c r="BB27" s="17">
        <v>100</v>
      </c>
      <c r="BC27" s="17">
        <v>244438700</v>
      </c>
      <c r="BD27" s="57">
        <v>150</v>
      </c>
      <c r="BE27" s="17">
        <v>8129100</v>
      </c>
      <c r="BF27" s="17">
        <v>120</v>
      </c>
      <c r="BG27" s="17">
        <v>213827800</v>
      </c>
      <c r="BH27" s="17">
        <v>40</v>
      </c>
      <c r="BI27" s="17">
        <v>41337800</v>
      </c>
      <c r="BJ27" s="7">
        <v>20</v>
      </c>
      <c r="BK27" s="17">
        <v>80601200</v>
      </c>
      <c r="BL27" s="17">
        <f t="shared" si="35"/>
        <v>108.9587403652722</v>
      </c>
      <c r="BM27" s="17">
        <f t="shared" si="36"/>
        <v>466395600</v>
      </c>
      <c r="BN27" s="17">
        <f t="shared" si="8"/>
        <v>62.96398560528665</v>
      </c>
      <c r="BO27" s="36">
        <f t="shared" si="37"/>
        <v>588334600</v>
      </c>
      <c r="BP27" s="64">
        <v>29416700</v>
      </c>
      <c r="BQ27" s="36">
        <f t="shared" si="38"/>
        <v>617751300</v>
      </c>
      <c r="BR27" s="17">
        <v>37538000</v>
      </c>
      <c r="BS27" s="43">
        <f t="shared" si="9"/>
        <v>4.017343347903132</v>
      </c>
      <c r="BT27" s="43">
        <f t="shared" si="10"/>
        <v>17.856531252973078</v>
      </c>
      <c r="BU27" s="43">
        <f t="shared" si="39"/>
        <v>6.076555403444719</v>
      </c>
      <c r="BV27" s="7">
        <v>187422</v>
      </c>
      <c r="BW27" s="7">
        <v>951793</v>
      </c>
      <c r="BX27" s="7">
        <v>1334</v>
      </c>
      <c r="BY27" s="17">
        <v>1897171</v>
      </c>
      <c r="BZ27" s="17">
        <v>146271</v>
      </c>
      <c r="CA27" s="17">
        <v>499948</v>
      </c>
      <c r="CB27" s="17">
        <v>1561133</v>
      </c>
      <c r="CC27" s="68">
        <f t="shared" si="40"/>
        <v>89.1551707734754</v>
      </c>
      <c r="CD27" s="68">
        <f t="shared" si="41"/>
        <v>452.76044144229854</v>
      </c>
      <c r="CE27" s="43">
        <f t="shared" si="42"/>
        <v>0.6345733041575492</v>
      </c>
      <c r="CF27" s="68">
        <f t="shared" si="43"/>
        <v>902.4693178574827</v>
      </c>
      <c r="CG27" s="68">
        <f t="shared" si="44"/>
        <v>69.57996384739796</v>
      </c>
      <c r="CH27" s="68">
        <f t="shared" si="45"/>
        <v>237.82133003520124</v>
      </c>
      <c r="CI27" s="68">
        <f t="shared" si="46"/>
        <v>742.618685186947</v>
      </c>
      <c r="CJ27" s="43">
        <f t="shared" si="47"/>
        <v>21.638442276120763</v>
      </c>
      <c r="CK27" s="43">
        <f t="shared" si="56"/>
        <v>84.4200464996125</v>
      </c>
      <c r="CL27" s="43">
        <f t="shared" si="48"/>
        <v>12.571250430720502</v>
      </c>
      <c r="CM27" s="43">
        <f t="shared" si="49"/>
        <v>9.300000483818684</v>
      </c>
      <c r="CN27" s="43">
        <f t="shared" si="50"/>
        <v>2.8493670816975025</v>
      </c>
      <c r="CO27" s="43">
        <f t="shared" si="51"/>
        <v>18.65876996476329</v>
      </c>
      <c r="CP27" s="43">
        <f t="shared" si="52"/>
        <v>16.838688697843626</v>
      </c>
    </row>
    <row r="28" spans="1:94" ht="15.75">
      <c r="A28" s="95" t="s">
        <v>118</v>
      </c>
      <c r="B28" s="7" t="s">
        <v>33</v>
      </c>
      <c r="C28" s="13">
        <v>583</v>
      </c>
      <c r="D28" s="14">
        <v>5830000</v>
      </c>
      <c r="E28" s="16">
        <f t="shared" si="12"/>
        <v>80.57229845626071</v>
      </c>
      <c r="F28" s="14">
        <v>4697365</v>
      </c>
      <c r="G28" s="17">
        <v>1135500</v>
      </c>
      <c r="H28" s="18">
        <v>293585</v>
      </c>
      <c r="I28" s="17">
        <v>32930861</v>
      </c>
      <c r="J28" s="17">
        <v>2288480</v>
      </c>
      <c r="K28" s="17">
        <v>12542144</v>
      </c>
      <c r="L28" s="17">
        <v>6650502</v>
      </c>
      <c r="M28" s="17">
        <v>4631430</v>
      </c>
      <c r="N28" s="17">
        <f t="shared" si="0"/>
        <v>47761485</v>
      </c>
      <c r="O28" s="36">
        <f t="shared" si="1"/>
        <v>54411987</v>
      </c>
      <c r="P28" s="36">
        <f t="shared" si="2"/>
        <v>28191798</v>
      </c>
      <c r="Q28" s="36">
        <f t="shared" si="13"/>
        <v>82603785</v>
      </c>
      <c r="R28" s="11">
        <v>87235215</v>
      </c>
      <c r="S28" s="15">
        <f t="shared" si="3"/>
        <v>18.571095710041693</v>
      </c>
      <c r="T28" s="15">
        <f t="shared" si="4"/>
        <v>76.82537648612946</v>
      </c>
      <c r="U28" s="15">
        <f t="shared" si="5"/>
        <v>297.1378476420798</v>
      </c>
      <c r="V28" s="43">
        <f t="shared" si="14"/>
        <v>29.001198590929107</v>
      </c>
      <c r="W28" s="43">
        <f t="shared" si="53"/>
        <v>2.015394099515632</v>
      </c>
      <c r="X28" s="43">
        <f t="shared" si="15"/>
        <v>11.045481285777191</v>
      </c>
      <c r="Y28" s="43">
        <f t="shared" si="16"/>
        <v>5.856892998678996</v>
      </c>
      <c r="Z28" s="51">
        <f t="shared" si="17"/>
        <v>47.918966974900925</v>
      </c>
      <c r="AA28" s="51">
        <f t="shared" si="18"/>
        <v>24.827651254953764</v>
      </c>
      <c r="AB28" s="48">
        <f t="shared" si="19"/>
        <v>72.74661822985469</v>
      </c>
      <c r="AC28" s="43">
        <f t="shared" si="6"/>
        <v>4.078758256274769</v>
      </c>
      <c r="AD28" s="43"/>
      <c r="AE28" s="43">
        <f t="shared" si="20"/>
        <v>112.16806376347566</v>
      </c>
      <c r="AF28" s="43">
        <f t="shared" si="54"/>
        <v>7.794948652008788</v>
      </c>
      <c r="AG28" s="43">
        <f t="shared" si="21"/>
        <v>42.72065670930054</v>
      </c>
      <c r="AH28" s="43">
        <f t="shared" si="22"/>
        <v>22.652730895652027</v>
      </c>
      <c r="AI28" s="51">
        <f t="shared" si="23"/>
        <v>185.336400020437</v>
      </c>
      <c r="AJ28" s="51">
        <f t="shared" si="24"/>
        <v>96.02601631554745</v>
      </c>
      <c r="AK28" s="48">
        <f t="shared" si="25"/>
        <v>281.36241633598445</v>
      </c>
      <c r="AL28" s="17">
        <v>1377667</v>
      </c>
      <c r="AM28" s="17">
        <v>49858</v>
      </c>
      <c r="AN28" s="17">
        <v>862003</v>
      </c>
      <c r="AO28" s="7">
        <v>782412</v>
      </c>
      <c r="AP28" s="7">
        <v>1625426</v>
      </c>
      <c r="AQ28" s="7">
        <v>1132635</v>
      </c>
      <c r="AR28" s="17">
        <f t="shared" si="26"/>
        <v>2289528</v>
      </c>
      <c r="AS28" s="17">
        <f t="shared" si="27"/>
        <v>3071940</v>
      </c>
      <c r="AT28" s="43">
        <f t="shared" si="28"/>
        <v>23.63065180102916</v>
      </c>
      <c r="AU28" s="43">
        <f t="shared" si="55"/>
        <v>0.8551972555746141</v>
      </c>
      <c r="AV28" s="43">
        <f t="shared" si="29"/>
        <v>14.785643224699829</v>
      </c>
      <c r="AW28" s="43">
        <f t="shared" si="30"/>
        <v>13.420445969125213</v>
      </c>
      <c r="AX28" s="43">
        <f t="shared" si="31"/>
        <v>27.880377358490566</v>
      </c>
      <c r="AY28" s="43">
        <f t="shared" si="32"/>
        <v>19.42770154373928</v>
      </c>
      <c r="AZ28" s="43">
        <f t="shared" si="33"/>
        <v>39.2714922813036</v>
      </c>
      <c r="BA28" s="43">
        <f t="shared" si="34"/>
        <v>52.69193825042881</v>
      </c>
      <c r="BB28" s="17">
        <v>100</v>
      </c>
      <c r="BC28" s="17">
        <v>137766700</v>
      </c>
      <c r="BD28" s="57">
        <v>150</v>
      </c>
      <c r="BE28" s="17">
        <v>7478700</v>
      </c>
      <c r="BF28" s="17">
        <v>120</v>
      </c>
      <c r="BG28" s="17">
        <v>103440400</v>
      </c>
      <c r="BH28" s="17">
        <v>40</v>
      </c>
      <c r="BI28" s="17">
        <v>31296500</v>
      </c>
      <c r="BJ28" s="7">
        <v>20</v>
      </c>
      <c r="BK28" s="17">
        <v>32508500</v>
      </c>
      <c r="BL28" s="17">
        <f t="shared" si="35"/>
        <v>108.61880702048632</v>
      </c>
      <c r="BM28" s="17">
        <f t="shared" si="36"/>
        <v>248685800</v>
      </c>
      <c r="BN28" s="17">
        <f t="shared" si="8"/>
        <v>66.52470055020208</v>
      </c>
      <c r="BO28" s="36">
        <f t="shared" si="37"/>
        <v>312490800</v>
      </c>
      <c r="BP28" s="64">
        <v>9374700</v>
      </c>
      <c r="BQ28" s="36">
        <f t="shared" si="38"/>
        <v>321865500</v>
      </c>
      <c r="BR28" s="17">
        <v>12230000</v>
      </c>
      <c r="BS28" s="43">
        <f t="shared" si="9"/>
        <v>2.603587330343714</v>
      </c>
      <c r="BT28" s="43">
        <f t="shared" si="10"/>
        <v>10.770585645090268</v>
      </c>
      <c r="BU28" s="43">
        <f t="shared" si="39"/>
        <v>3.7997237976732516</v>
      </c>
      <c r="BV28" s="7">
        <v>207451</v>
      </c>
      <c r="BW28" s="7">
        <v>502547</v>
      </c>
      <c r="BX28" s="7">
        <v>1816</v>
      </c>
      <c r="BY28" s="17">
        <v>879813</v>
      </c>
      <c r="BZ28" s="17">
        <v>128682</v>
      </c>
      <c r="CA28" s="17">
        <v>576533</v>
      </c>
      <c r="CB28" s="17">
        <v>1058377</v>
      </c>
      <c r="CC28" s="68">
        <f t="shared" si="40"/>
        <v>182.69572875385293</v>
      </c>
      <c r="CD28" s="68">
        <f t="shared" si="41"/>
        <v>442.5777190664905</v>
      </c>
      <c r="CE28" s="43">
        <f t="shared" si="42"/>
        <v>1.5992954645530602</v>
      </c>
      <c r="CF28" s="68">
        <f t="shared" si="43"/>
        <v>774.8243064729195</v>
      </c>
      <c r="CG28" s="68">
        <f t="shared" si="44"/>
        <v>113.32628797886393</v>
      </c>
      <c r="CH28" s="68">
        <f t="shared" si="45"/>
        <v>507.73491853808895</v>
      </c>
      <c r="CI28" s="68">
        <f t="shared" si="46"/>
        <v>932.0801409070893</v>
      </c>
      <c r="CJ28" s="43">
        <f t="shared" si="47"/>
        <v>23.903353277678857</v>
      </c>
      <c r="CK28" s="43">
        <f t="shared" si="56"/>
        <v>45.8999558746841</v>
      </c>
      <c r="CL28" s="43">
        <f t="shared" si="48"/>
        <v>14.550000406031069</v>
      </c>
      <c r="CM28" s="43">
        <f t="shared" si="49"/>
        <v>8.5</v>
      </c>
      <c r="CN28" s="43">
        <f t="shared" si="50"/>
        <v>2.8493637975521495</v>
      </c>
      <c r="CO28" s="43">
        <f t="shared" si="51"/>
        <v>20.860843370336593</v>
      </c>
      <c r="CP28" s="43">
        <f t="shared" si="52"/>
        <v>17.712581300416023</v>
      </c>
    </row>
    <row r="29" spans="2:80" ht="15.75">
      <c r="B29" s="5"/>
      <c r="C29" s="13"/>
      <c r="D29" s="14"/>
      <c r="E29" s="13"/>
      <c r="F29" s="14"/>
      <c r="G29" s="7"/>
      <c r="H29" s="19"/>
      <c r="I29" s="37"/>
      <c r="J29" s="17"/>
      <c r="K29" s="17"/>
      <c r="L29" s="17"/>
      <c r="M29" s="17"/>
      <c r="N29" s="17"/>
      <c r="R29" s="11"/>
      <c r="S29" s="15"/>
      <c r="T29" s="15"/>
      <c r="U29" s="15"/>
      <c r="BD29" s="57"/>
      <c r="BE29" s="17"/>
      <c r="BF29" s="17"/>
      <c r="BG29" s="17"/>
      <c r="BH29" s="17"/>
      <c r="BI29" s="17"/>
      <c r="BJ29" s="7"/>
      <c r="BN29" s="36"/>
      <c r="BP29" s="64"/>
      <c r="BR29" s="17"/>
      <c r="BV29" s="7"/>
      <c r="BW29" s="7"/>
      <c r="BX29" s="7"/>
      <c r="BY29" s="17"/>
      <c r="BZ29" s="17"/>
      <c r="CA29" s="17"/>
      <c r="CB29" s="17"/>
    </row>
    <row r="30" spans="1:94" s="30" customFormat="1" ht="15.75">
      <c r="A30" s="79"/>
      <c r="B30" s="20" t="s">
        <v>34</v>
      </c>
      <c r="C30" s="21">
        <v>10816.33</v>
      </c>
      <c r="D30" s="22">
        <f>SUM(D11:D28)</f>
        <v>108163300</v>
      </c>
      <c r="E30" s="24">
        <f>+F30/D30*100</f>
        <v>88.90050876776134</v>
      </c>
      <c r="F30" s="22">
        <f aca="true" t="shared" si="57" ref="F30:K30">SUM(F11:F28)</f>
        <v>96157724</v>
      </c>
      <c r="G30" s="25">
        <f t="shared" si="57"/>
        <v>34777100</v>
      </c>
      <c r="H30" s="26">
        <f t="shared" si="57"/>
        <v>5998168</v>
      </c>
      <c r="I30" s="29">
        <f t="shared" si="57"/>
        <v>1312453073</v>
      </c>
      <c r="J30" s="29">
        <f t="shared" si="57"/>
        <v>105875204</v>
      </c>
      <c r="K30" s="29">
        <f t="shared" si="57"/>
        <v>280335642</v>
      </c>
      <c r="L30" s="29">
        <f>SUM(L11:L28)</f>
        <v>165077815</v>
      </c>
      <c r="M30" s="29">
        <f>SUM(M11:M28)</f>
        <v>102692731</v>
      </c>
      <c r="N30" s="29">
        <f>SUM(I30:K30)</f>
        <v>1698663919</v>
      </c>
      <c r="O30" s="54">
        <f>SUM(I30:L30)</f>
        <v>1863741734</v>
      </c>
      <c r="P30" s="54">
        <f>+R30-O30-M30</f>
        <v>711511698</v>
      </c>
      <c r="Q30" s="54">
        <f>+O30+P30</f>
        <v>2575253432</v>
      </c>
      <c r="R30" s="27">
        <v>2677946163</v>
      </c>
      <c r="S30" s="23">
        <f>+R30/F30</f>
        <v>27.849516935321805</v>
      </c>
      <c r="T30" s="23">
        <f>+R30/G30</f>
        <v>77.00314755974478</v>
      </c>
      <c r="U30" s="23">
        <f>+R30/H30</f>
        <v>446.46067982757404</v>
      </c>
      <c r="V30" s="48">
        <f>+I30/$G30</f>
        <v>37.73900276331264</v>
      </c>
      <c r="W30" s="48">
        <f>+J30/$G30</f>
        <v>3.0443942709426604</v>
      </c>
      <c r="X30" s="48">
        <f>+K30/$G30</f>
        <v>8.060926356711745</v>
      </c>
      <c r="Y30" s="48">
        <f>+L30/$G30</f>
        <v>4.746738946030578</v>
      </c>
      <c r="Z30" s="55">
        <f>+O30/$G30</f>
        <v>53.591062336997624</v>
      </c>
      <c r="AA30" s="55">
        <f>+P30/$G30</f>
        <v>20.45920154354446</v>
      </c>
      <c r="AB30" s="48">
        <f>+Q30/$G30</f>
        <v>74.05026388054208</v>
      </c>
      <c r="AC30" s="48">
        <f>+M30/$G30</f>
        <v>2.9528836792026936</v>
      </c>
      <c r="AD30" s="48"/>
      <c r="AE30" s="48">
        <f>+I30/$H30</f>
        <v>218.80898851115873</v>
      </c>
      <c r="AF30" s="48">
        <f>+J30/$H30</f>
        <v>17.651256850424996</v>
      </c>
      <c r="AG30" s="48">
        <f>+K30/$H30</f>
        <v>46.736877326543706</v>
      </c>
      <c r="AH30" s="48">
        <f>+L30/$H30</f>
        <v>27.521372359026955</v>
      </c>
      <c r="AI30" s="55">
        <f>+O30/$H30</f>
        <v>310.7184950471544</v>
      </c>
      <c r="AJ30" s="55">
        <f>+P30/$H30</f>
        <v>118.62150209864079</v>
      </c>
      <c r="AK30" s="48">
        <f>+Q30/$H30</f>
        <v>429.33999714579517</v>
      </c>
      <c r="AL30" s="29">
        <f aca="true" t="shared" si="58" ref="AL30:AQ30">SUM(AL11:AL28)</f>
        <v>35715011</v>
      </c>
      <c r="AM30" s="29">
        <f t="shared" si="58"/>
        <v>1000104</v>
      </c>
      <c r="AN30" s="29">
        <f t="shared" si="58"/>
        <v>13378121</v>
      </c>
      <c r="AO30" s="20">
        <f t="shared" si="58"/>
        <v>14371515</v>
      </c>
      <c r="AP30" s="20">
        <f t="shared" si="58"/>
        <v>31692974</v>
      </c>
      <c r="AQ30" s="20">
        <f t="shared" si="58"/>
        <v>12005576</v>
      </c>
      <c r="AR30" s="29">
        <f>SUM(AL30:AN30)</f>
        <v>50093236</v>
      </c>
      <c r="AS30" s="29">
        <f>SUM(AL30:AO30)</f>
        <v>64464751</v>
      </c>
      <c r="AT30" s="48">
        <f aca="true" t="shared" si="59" ref="AT30:AY30">+AL30/$D30*100</f>
        <v>33.01952788052879</v>
      </c>
      <c r="AU30" s="48">
        <f t="shared" si="59"/>
        <v>0.9246241562526292</v>
      </c>
      <c r="AV30" s="48">
        <f t="shared" si="59"/>
        <v>12.368447523328154</v>
      </c>
      <c r="AW30" s="48">
        <f t="shared" si="59"/>
        <v>13.28686809666495</v>
      </c>
      <c r="AX30" s="48">
        <f t="shared" si="59"/>
        <v>29.30104203551482</v>
      </c>
      <c r="AY30" s="48">
        <f t="shared" si="59"/>
        <v>11.099491232238663</v>
      </c>
      <c r="AZ30" s="48">
        <f>SUM(AT30:AV30)</f>
        <v>46.312599560109575</v>
      </c>
      <c r="BA30" s="48">
        <f>SUM(AT30:AW30)</f>
        <v>59.59946765677452</v>
      </c>
      <c r="BB30" s="58">
        <v>178.1</v>
      </c>
      <c r="BC30" s="29">
        <f>SUM(BC11:BC28)</f>
        <v>6360058110</v>
      </c>
      <c r="BD30" s="59">
        <v>237.4</v>
      </c>
      <c r="BE30" s="29">
        <f>SUM(BE11:BE28)</f>
        <v>237437500</v>
      </c>
      <c r="BF30" s="58">
        <v>194.5</v>
      </c>
      <c r="BG30" s="29">
        <f>SUM(BG11:BG28)</f>
        <v>2602024200</v>
      </c>
      <c r="BH30" s="58">
        <v>54.7</v>
      </c>
      <c r="BI30" s="29">
        <f>SUM(BI11:BI28)</f>
        <v>785983490</v>
      </c>
      <c r="BJ30" s="20">
        <v>38.5</v>
      </c>
      <c r="BK30" s="29">
        <f>SUM(BK11:BK28)</f>
        <v>1220115570</v>
      </c>
      <c r="BL30" s="29">
        <f>+BM30/AR30</f>
        <v>183.64794420548117</v>
      </c>
      <c r="BM30" s="29">
        <f>+BC30+BE30+BG30</f>
        <v>9199519810</v>
      </c>
      <c r="BN30" s="29">
        <f>+BO30/F30</f>
        <v>116.5337364890209</v>
      </c>
      <c r="BO30" s="54">
        <f>+BC30+BE30+BG30+BI30+BK30</f>
        <v>11205618870</v>
      </c>
      <c r="BP30" s="65">
        <f>SUM(BP11:BP28)</f>
        <v>1614082800</v>
      </c>
      <c r="BQ30" s="54">
        <f>+BO30+BP30</f>
        <v>12819701670</v>
      </c>
      <c r="BR30" s="29">
        <v>1841774000</v>
      </c>
      <c r="BS30" s="48">
        <f>+BR30/F30</f>
        <v>19.15367713986242</v>
      </c>
      <c r="BT30" s="48">
        <f>+BR30/G30</f>
        <v>52.959389943382284</v>
      </c>
      <c r="BU30" s="48">
        <f>+BR30/BQ30*100</f>
        <v>14.366746180295472</v>
      </c>
      <c r="BV30" s="20">
        <v>3389876</v>
      </c>
      <c r="BW30" s="20">
        <v>13660322</v>
      </c>
      <c r="BX30" s="20">
        <v>77661</v>
      </c>
      <c r="BY30" s="29">
        <v>16566459</v>
      </c>
      <c r="BZ30" s="29">
        <v>1458591</v>
      </c>
      <c r="CA30" s="29">
        <v>7914855</v>
      </c>
      <c r="CB30" s="29">
        <v>22579708</v>
      </c>
      <c r="CC30" s="69">
        <f aca="true" t="shared" si="60" ref="CC30:CI30">+BV30/$G30*1000</f>
        <v>97.47437250374529</v>
      </c>
      <c r="CD30" s="69">
        <f t="shared" si="60"/>
        <v>392.79646664040416</v>
      </c>
      <c r="CE30" s="48">
        <f t="shared" si="60"/>
        <v>2.233107418387387</v>
      </c>
      <c r="CF30" s="69">
        <f t="shared" si="60"/>
        <v>476.36113994553887</v>
      </c>
      <c r="CG30" s="69">
        <f t="shared" si="60"/>
        <v>41.9411336770461</v>
      </c>
      <c r="CH30" s="69">
        <f t="shared" si="60"/>
        <v>227.58812551937913</v>
      </c>
      <c r="CI30" s="69">
        <f t="shared" si="60"/>
        <v>649.2694330464587</v>
      </c>
      <c r="CJ30" s="48">
        <f>+I30/AL30</f>
        <v>36.74793976683922</v>
      </c>
      <c r="CK30" s="48">
        <f>+J30/AM30</f>
        <v>105.86419412381112</v>
      </c>
      <c r="CL30" s="48">
        <f>+K30/AN30</f>
        <v>20.954784457398762</v>
      </c>
      <c r="CM30" s="48">
        <f>+L30/AO30</f>
        <v>11.486458804099637</v>
      </c>
      <c r="CN30" s="48">
        <f>+M30/AP30</f>
        <v>3.2402364953191203</v>
      </c>
      <c r="CO30" s="48">
        <f>+N30/AR30</f>
        <v>33.91004563969475</v>
      </c>
      <c r="CP30" s="48">
        <f>+O30/AS30</f>
        <v>28.911020442784306</v>
      </c>
    </row>
    <row r="31" spans="2:69" ht="15.75">
      <c r="B31" s="28"/>
      <c r="C31" s="21"/>
      <c r="D31" s="27"/>
      <c r="E31" s="21"/>
      <c r="F31" s="22"/>
      <c r="G31" s="21"/>
      <c r="H31" s="21"/>
      <c r="R31" s="27"/>
      <c r="S31" s="23"/>
      <c r="T31" s="21"/>
      <c r="U31" s="21"/>
      <c r="AR31" s="30"/>
      <c r="AS31" s="30"/>
      <c r="BD31" s="56"/>
      <c r="BJ31" s="30"/>
      <c r="BK31" s="17">
        <v>1219960145</v>
      </c>
      <c r="BL31" s="29"/>
      <c r="BM31" s="29"/>
      <c r="BN31" s="29"/>
      <c r="BP31" s="21"/>
      <c r="BQ31" s="30"/>
    </row>
    <row r="32" spans="1:94" s="78" customFormat="1" ht="18" customHeight="1">
      <c r="A32" s="95" t="s">
        <v>119</v>
      </c>
      <c r="B32" s="70" t="s">
        <v>35</v>
      </c>
      <c r="C32" s="70">
        <f>SUM(C11:C24)</f>
        <v>5215.889999999999</v>
      </c>
      <c r="D32" s="71">
        <f>SUM(D11:D24)</f>
        <v>52158900</v>
      </c>
      <c r="E32" s="53">
        <f>+F32/D32*100</f>
        <v>93.8744260327576</v>
      </c>
      <c r="F32" s="71">
        <f>SUM(F11:F24)</f>
        <v>48963868</v>
      </c>
      <c r="G32" s="72">
        <f>SUM(G11:G24)</f>
        <v>19794900</v>
      </c>
      <c r="H32" s="72">
        <f>SUM(H11:H24)</f>
        <v>3142413</v>
      </c>
      <c r="I32" s="72">
        <f aca="true" t="shared" si="61" ref="I32:Q32">SUM(I11:I24)</f>
        <v>777137421</v>
      </c>
      <c r="J32" s="72">
        <f t="shared" si="61"/>
        <v>36299788</v>
      </c>
      <c r="K32" s="72">
        <f t="shared" si="61"/>
        <v>172900275</v>
      </c>
      <c r="L32" s="72">
        <f>SUM(L11:L24)</f>
        <v>90530153</v>
      </c>
      <c r="M32" s="72">
        <f>SUM(M11:M24)</f>
        <v>59233567</v>
      </c>
      <c r="N32" s="72">
        <f>SUM(I32:K32)</f>
        <v>986337484</v>
      </c>
      <c r="O32" s="72">
        <f t="shared" si="61"/>
        <v>1076867637</v>
      </c>
      <c r="P32" s="72">
        <f t="shared" si="61"/>
        <v>392607192</v>
      </c>
      <c r="Q32" s="72">
        <f t="shared" si="61"/>
        <v>1469474829</v>
      </c>
      <c r="R32" s="72">
        <f>SUM(R11:R24)</f>
        <v>1528708396</v>
      </c>
      <c r="S32" s="73">
        <f>+R32/F32</f>
        <v>31.22115262625902</v>
      </c>
      <c r="T32" s="73">
        <f>+R32/G32</f>
        <v>77.22738665009675</v>
      </c>
      <c r="U32" s="73">
        <f>+R32/H32</f>
        <v>486.47596480793584</v>
      </c>
      <c r="V32" s="55">
        <f aca="true" t="shared" si="62" ref="V32:Y33">+I32/$G32</f>
        <v>39.25947698649652</v>
      </c>
      <c r="W32" s="55">
        <f t="shared" si="62"/>
        <v>1.8337949673905904</v>
      </c>
      <c r="X32" s="55">
        <f t="shared" si="62"/>
        <v>8.73458693906006</v>
      </c>
      <c r="Y32" s="55">
        <f t="shared" si="62"/>
        <v>4.57340794851199</v>
      </c>
      <c r="Z32" s="55">
        <f aca="true" t="shared" si="63" ref="Z32:AB33">+O32/$G32</f>
        <v>54.40126684145916</v>
      </c>
      <c r="AA32" s="55">
        <f t="shared" si="63"/>
        <v>19.833754755012656</v>
      </c>
      <c r="AB32" s="55">
        <f t="shared" si="63"/>
        <v>74.23502159647182</v>
      </c>
      <c r="AC32" s="55">
        <f>+M32/$G32</f>
        <v>2.9923650536249236</v>
      </c>
      <c r="AD32" s="55"/>
      <c r="AE32" s="55">
        <f aca="true" t="shared" si="64" ref="AE32:AH33">+I32/$H32</f>
        <v>247.30594641760965</v>
      </c>
      <c r="AF32" s="55">
        <f t="shared" si="64"/>
        <v>11.551564991616315</v>
      </c>
      <c r="AG32" s="55">
        <f t="shared" si="64"/>
        <v>55.02149940189275</v>
      </c>
      <c r="AH32" s="55">
        <f t="shared" si="64"/>
        <v>28.809119934267073</v>
      </c>
      <c r="AI32" s="55">
        <f aca="true" t="shared" si="65" ref="AI32:AK33">+O32/$H32</f>
        <v>342.68813074538576</v>
      </c>
      <c r="AJ32" s="55">
        <f t="shared" si="65"/>
        <v>124.93812621065405</v>
      </c>
      <c r="AK32" s="55">
        <f t="shared" si="65"/>
        <v>467.6262569560398</v>
      </c>
      <c r="AL32" s="72">
        <f aca="true" t="shared" si="66" ref="AL32:AQ32">SUM(AL11:AL24)</f>
        <v>18785476</v>
      </c>
      <c r="AM32" s="72">
        <f t="shared" si="66"/>
        <v>351061</v>
      </c>
      <c r="AN32" s="72">
        <f t="shared" si="66"/>
        <v>6164816</v>
      </c>
      <c r="AO32" s="72">
        <f t="shared" si="66"/>
        <v>7037726</v>
      </c>
      <c r="AP32" s="72">
        <f t="shared" si="66"/>
        <v>16624789</v>
      </c>
      <c r="AQ32" s="72">
        <f t="shared" si="66"/>
        <v>3195032</v>
      </c>
      <c r="AR32" s="72">
        <f>SUM(AL32:AN32)</f>
        <v>25301353</v>
      </c>
      <c r="AS32" s="72">
        <f>SUM(AL32:AO32)</f>
        <v>32339079</v>
      </c>
      <c r="AT32" s="55">
        <f aca="true" t="shared" si="67" ref="AT32:AY33">+AL32/$D32*100</f>
        <v>36.015859230160146</v>
      </c>
      <c r="AU32" s="55">
        <f t="shared" si="67"/>
        <v>0.6730605898513964</v>
      </c>
      <c r="AV32" s="55">
        <f t="shared" si="67"/>
        <v>11.819298336429641</v>
      </c>
      <c r="AW32" s="55">
        <f t="shared" si="67"/>
        <v>13.492857403051062</v>
      </c>
      <c r="AX32" s="55">
        <f t="shared" si="67"/>
        <v>31.87335047326535</v>
      </c>
      <c r="AY32" s="55">
        <f t="shared" si="67"/>
        <v>6.125573967242407</v>
      </c>
      <c r="AZ32" s="55">
        <f>SUM(AT32:AV32)</f>
        <v>48.50821815644118</v>
      </c>
      <c r="BA32" s="55">
        <f>SUM(AT32:AW32)</f>
        <v>62.00107555949224</v>
      </c>
      <c r="BB32" s="74">
        <f>+BC32/AL32</f>
        <v>228.50168981611114</v>
      </c>
      <c r="BC32" s="72">
        <f>SUM(BC11:BC24)</f>
        <v>4292513010</v>
      </c>
      <c r="BD32" s="74">
        <f>+BE32/AM32</f>
        <v>324.8267395125064</v>
      </c>
      <c r="BE32" s="72">
        <f>SUM(BE11:BE24)</f>
        <v>114034000</v>
      </c>
      <c r="BF32" s="74">
        <f>+BG32/AN32</f>
        <v>260.7039853257583</v>
      </c>
      <c r="BG32" s="72">
        <f>SUM(BG11:BG24)</f>
        <v>1607192100</v>
      </c>
      <c r="BH32" s="74">
        <f>+BI32/AO32</f>
        <v>62.15822980320632</v>
      </c>
      <c r="BI32" s="72">
        <f>SUM(BI11:BI24)</f>
        <v>437452590</v>
      </c>
      <c r="BJ32" s="74">
        <f>+BK32/AP32</f>
        <v>50.39102571467223</v>
      </c>
      <c r="BK32" s="72">
        <f>SUM(BK11:BK24)</f>
        <v>837740170</v>
      </c>
      <c r="BL32" s="72">
        <f>+BM32/AR32</f>
        <v>237.68448707071119</v>
      </c>
      <c r="BM32" s="72">
        <f>+BC32+BE32+BG32</f>
        <v>6013739110</v>
      </c>
      <c r="BN32" s="72">
        <f>+BO32/F32</f>
        <v>148.86348174127093</v>
      </c>
      <c r="BO32" s="72">
        <f>SUM(BO11:BO24)</f>
        <v>7288931870</v>
      </c>
      <c r="BP32" s="75">
        <f>SUM(BP11:BP24)</f>
        <v>1284084600</v>
      </c>
      <c r="BQ32" s="76">
        <f>+BO32+BP32</f>
        <v>8573016470</v>
      </c>
      <c r="BR32" s="72">
        <f>SUM(BR11:BR24)</f>
        <v>1449761000</v>
      </c>
      <c r="BS32" s="55">
        <f>+BR32/F32</f>
        <v>29.60879234459173</v>
      </c>
      <c r="BT32" s="55">
        <f>+BR32/G32</f>
        <v>73.23911714633567</v>
      </c>
      <c r="BU32" s="55">
        <f>+BR32/BQ32*100</f>
        <v>16.91074553598752</v>
      </c>
      <c r="BV32" s="72">
        <f aca="true" t="shared" si="68" ref="BV32:CB32">SUM(BV11:BV24)</f>
        <v>1294821</v>
      </c>
      <c r="BW32" s="72">
        <f t="shared" si="68"/>
        <v>8013368</v>
      </c>
      <c r="BX32" s="72">
        <f t="shared" si="68"/>
        <v>47215</v>
      </c>
      <c r="BY32" s="72">
        <f t="shared" si="68"/>
        <v>5284654</v>
      </c>
      <c r="BZ32" s="72">
        <f t="shared" si="68"/>
        <v>1027618</v>
      </c>
      <c r="CA32" s="72">
        <f t="shared" si="68"/>
        <v>3409950</v>
      </c>
      <c r="CB32" s="72">
        <f t="shared" si="68"/>
        <v>11469427</v>
      </c>
      <c r="CC32" s="77">
        <f aca="true" t="shared" si="69" ref="CC32:CI33">+BV32/$G32*1000</f>
        <v>65.41184850643347</v>
      </c>
      <c r="CD32" s="77">
        <f t="shared" si="69"/>
        <v>404.81982732926156</v>
      </c>
      <c r="CE32" s="55">
        <f t="shared" si="69"/>
        <v>2.38521033195419</v>
      </c>
      <c r="CF32" s="77">
        <f t="shared" si="69"/>
        <v>266.97048229594486</v>
      </c>
      <c r="CG32" s="77">
        <f t="shared" si="69"/>
        <v>51.91327058989942</v>
      </c>
      <c r="CH32" s="77">
        <f t="shared" si="69"/>
        <v>172.26406801751966</v>
      </c>
      <c r="CI32" s="77">
        <f t="shared" si="69"/>
        <v>579.4132327013524</v>
      </c>
      <c r="CJ32" s="55">
        <f aca="true" t="shared" si="70" ref="CJ32:CN33">+I32/AL32</f>
        <v>41.36905665845252</v>
      </c>
      <c r="CK32" s="55">
        <f t="shared" si="70"/>
        <v>103.40022958972942</v>
      </c>
      <c r="CL32" s="55">
        <f t="shared" si="70"/>
        <v>28.046299354271078</v>
      </c>
      <c r="CM32" s="55">
        <f t="shared" si="70"/>
        <v>12.863551806364727</v>
      </c>
      <c r="CN32" s="55">
        <f t="shared" si="70"/>
        <v>3.562966543515229</v>
      </c>
      <c r="CO32" s="55">
        <f>+N32/AR32</f>
        <v>38.983586529937746</v>
      </c>
      <c r="CP32" s="55">
        <f>+O32/AS32</f>
        <v>33.2992673353499</v>
      </c>
    </row>
    <row r="33" spans="1:94" s="78" customFormat="1" ht="15.75">
      <c r="A33" s="95" t="s">
        <v>120</v>
      </c>
      <c r="B33" s="78" t="s">
        <v>36</v>
      </c>
      <c r="C33" s="70">
        <f>SUM(C25:C28)</f>
        <v>5600.4400000000005</v>
      </c>
      <c r="D33" s="71">
        <f>SUM(D25:D28)</f>
        <v>56004400</v>
      </c>
      <c r="E33" s="53">
        <f>+F33/D33*100</f>
        <v>84.26812179043075</v>
      </c>
      <c r="F33" s="71">
        <f>SUM(F25:F28)</f>
        <v>47193856</v>
      </c>
      <c r="G33" s="72">
        <f>SUM(G25:G28)</f>
        <v>14982200</v>
      </c>
      <c r="H33" s="72">
        <f>SUM(H25:H28)</f>
        <v>2855755</v>
      </c>
      <c r="I33" s="72">
        <f aca="true" t="shared" si="71" ref="I33:Q33">SUM(I25:I28)</f>
        <v>535315652</v>
      </c>
      <c r="J33" s="72">
        <f t="shared" si="71"/>
        <v>69575416</v>
      </c>
      <c r="K33" s="72">
        <f t="shared" si="71"/>
        <v>107435367</v>
      </c>
      <c r="L33" s="72">
        <f>SUM(L25:L28)</f>
        <v>74547662</v>
      </c>
      <c r="M33" s="72">
        <f>SUM(M25:M28)</f>
        <v>43459164</v>
      </c>
      <c r="N33" s="72">
        <f>SUM(I33:K33)</f>
        <v>712326435</v>
      </c>
      <c r="O33" s="72">
        <f t="shared" si="71"/>
        <v>786874097</v>
      </c>
      <c r="P33" s="72">
        <f t="shared" si="71"/>
        <v>318904506</v>
      </c>
      <c r="Q33" s="72">
        <f t="shared" si="71"/>
        <v>1105778603</v>
      </c>
      <c r="R33" s="72">
        <f>SUM(R25:R28)</f>
        <v>1149237767</v>
      </c>
      <c r="S33" s="73">
        <f>+R33/F33</f>
        <v>24.351427588370825</v>
      </c>
      <c r="T33" s="73">
        <f>+R33/G33</f>
        <v>76.70687662693062</v>
      </c>
      <c r="U33" s="73">
        <f>+R33/H33</f>
        <v>402.42869819014584</v>
      </c>
      <c r="V33" s="55">
        <f t="shared" si="62"/>
        <v>35.73010986370493</v>
      </c>
      <c r="W33" s="55">
        <f t="shared" si="62"/>
        <v>4.643871794529509</v>
      </c>
      <c r="X33" s="55">
        <f t="shared" si="62"/>
        <v>7.170867229111879</v>
      </c>
      <c r="Y33" s="55">
        <f t="shared" si="62"/>
        <v>4.97574868844362</v>
      </c>
      <c r="Z33" s="55">
        <f t="shared" si="63"/>
        <v>52.520597575789935</v>
      </c>
      <c r="AA33" s="55">
        <f t="shared" si="63"/>
        <v>21.285559263659543</v>
      </c>
      <c r="AB33" s="55">
        <f t="shared" si="63"/>
        <v>73.80615683944949</v>
      </c>
      <c r="AC33" s="55">
        <f>+M33/$G33</f>
        <v>2.9007197874811443</v>
      </c>
      <c r="AD33" s="55"/>
      <c r="AE33" s="55">
        <f t="shared" si="64"/>
        <v>187.45153278204887</v>
      </c>
      <c r="AF33" s="55">
        <f t="shared" si="64"/>
        <v>24.36323003899144</v>
      </c>
      <c r="AG33" s="55">
        <f t="shared" si="64"/>
        <v>37.6206526820403</v>
      </c>
      <c r="AH33" s="55">
        <f t="shared" si="64"/>
        <v>26.104361893789907</v>
      </c>
      <c r="AI33" s="55">
        <f t="shared" si="65"/>
        <v>275.53977739687053</v>
      </c>
      <c r="AJ33" s="55">
        <f t="shared" si="65"/>
        <v>111.67082120139858</v>
      </c>
      <c r="AK33" s="55">
        <f t="shared" si="65"/>
        <v>387.2105985982691</v>
      </c>
      <c r="AL33" s="72">
        <f aca="true" t="shared" si="72" ref="AL33:AQ33">SUM(AL25:AL28)</f>
        <v>16929535</v>
      </c>
      <c r="AM33" s="72">
        <f t="shared" si="72"/>
        <v>649043</v>
      </c>
      <c r="AN33" s="72">
        <f t="shared" si="72"/>
        <v>7213305</v>
      </c>
      <c r="AO33" s="72">
        <f t="shared" si="72"/>
        <v>7333789</v>
      </c>
      <c r="AP33" s="72">
        <f t="shared" si="72"/>
        <v>15068185</v>
      </c>
      <c r="AQ33" s="72">
        <f t="shared" si="72"/>
        <v>8810544</v>
      </c>
      <c r="AR33" s="72">
        <f>SUM(AL33:AN33)</f>
        <v>24791883</v>
      </c>
      <c r="AS33" s="72">
        <f>SUM(AL33:AO33)</f>
        <v>32125672</v>
      </c>
      <c r="AT33" s="55">
        <f t="shared" si="67"/>
        <v>30.228937369206704</v>
      </c>
      <c r="AU33" s="55">
        <f t="shared" si="67"/>
        <v>1.1589142995907464</v>
      </c>
      <c r="AV33" s="55">
        <f t="shared" si="67"/>
        <v>12.8798897943733</v>
      </c>
      <c r="AW33" s="55">
        <f t="shared" si="67"/>
        <v>13.09502289105856</v>
      </c>
      <c r="AX33" s="55">
        <f t="shared" si="67"/>
        <v>26.90535922177543</v>
      </c>
      <c r="AY33" s="55">
        <f t="shared" si="67"/>
        <v>15.731878209569247</v>
      </c>
      <c r="AZ33" s="55">
        <f>SUM(AT33:AV33)</f>
        <v>44.26774146317075</v>
      </c>
      <c r="BA33" s="55">
        <f>SUM(AT33:AW33)</f>
        <v>57.36276435422931</v>
      </c>
      <c r="BB33" s="74">
        <f>+BC33/AL33</f>
        <v>122.1265144021971</v>
      </c>
      <c r="BC33" s="72">
        <f>SUM(BC25:BC28)</f>
        <v>2067545100</v>
      </c>
      <c r="BD33" s="74">
        <f>+BE33/AM33</f>
        <v>190.13147048808784</v>
      </c>
      <c r="BE33" s="72">
        <f>SUM(BE25:BE28)</f>
        <v>123403500</v>
      </c>
      <c r="BF33" s="74">
        <f>+BG33/AN33</f>
        <v>137.91626723117906</v>
      </c>
      <c r="BG33" s="72">
        <f>SUM(BG25:BG28)</f>
        <v>994832100</v>
      </c>
      <c r="BH33" s="74">
        <f>+BI33/AO33</f>
        <v>47.52398794129474</v>
      </c>
      <c r="BI33" s="72">
        <f>SUM(BI25:BI28)</f>
        <v>348530900</v>
      </c>
      <c r="BJ33" s="74">
        <f>+BK33/AP33</f>
        <v>25.37634094617235</v>
      </c>
      <c r="BK33" s="72">
        <f>SUM(BK25:BK28)</f>
        <v>382375400</v>
      </c>
      <c r="BL33" s="72">
        <f>+BM33/AR33</f>
        <v>128.50095734962932</v>
      </c>
      <c r="BM33" s="72">
        <f>+BC33+BE33+BG33</f>
        <v>3185780700</v>
      </c>
      <c r="BN33" s="72">
        <f>+BO33/F33</f>
        <v>82.99145973577578</v>
      </c>
      <c r="BO33" s="72">
        <f>SUM(BO25:BO28)</f>
        <v>3916687000</v>
      </c>
      <c r="BP33" s="75">
        <f>SUM(BP25:BP28)</f>
        <v>329998200</v>
      </c>
      <c r="BQ33" s="76">
        <f>+BO33+BP33</f>
        <v>4246685200</v>
      </c>
      <c r="BR33" s="72">
        <f>SUM(BR25:BR28)</f>
        <v>392013000</v>
      </c>
      <c r="BS33" s="55">
        <f>+BR33/F33</f>
        <v>8.30644141474687</v>
      </c>
      <c r="BT33" s="55">
        <f>+BR33/G33</f>
        <v>26.165249429322795</v>
      </c>
      <c r="BU33" s="55">
        <f>+BR33/BQ33*100</f>
        <v>9.23103506706831</v>
      </c>
      <c r="BV33" s="72">
        <f aca="true" t="shared" si="73" ref="BV33:CB33">SUM(BV25:BV28)</f>
        <v>2095055</v>
      </c>
      <c r="BW33" s="72">
        <f t="shared" si="73"/>
        <v>5646954</v>
      </c>
      <c r="BX33" s="72">
        <f t="shared" si="73"/>
        <v>30446</v>
      </c>
      <c r="BY33" s="72">
        <f t="shared" si="73"/>
        <v>11281805</v>
      </c>
      <c r="BZ33" s="72">
        <f t="shared" si="73"/>
        <v>430973</v>
      </c>
      <c r="CA33" s="72">
        <f t="shared" si="73"/>
        <v>4504905</v>
      </c>
      <c r="CB33" s="72">
        <f t="shared" si="73"/>
        <v>11110281</v>
      </c>
      <c r="CC33" s="77">
        <f t="shared" si="69"/>
        <v>139.83627237655352</v>
      </c>
      <c r="CD33" s="77">
        <f t="shared" si="69"/>
        <v>376.91086756284125</v>
      </c>
      <c r="CE33" s="55">
        <f t="shared" si="69"/>
        <v>2.0321448118433874</v>
      </c>
      <c r="CF33" s="77">
        <f t="shared" si="69"/>
        <v>753.0139098396764</v>
      </c>
      <c r="CG33" s="77">
        <f t="shared" si="69"/>
        <v>28.7656685933975</v>
      </c>
      <c r="CH33" s="77">
        <f t="shared" si="69"/>
        <v>300.6838114562614</v>
      </c>
      <c r="CI33" s="77">
        <f t="shared" si="69"/>
        <v>741.565390930571</v>
      </c>
      <c r="CJ33" s="55">
        <f t="shared" si="70"/>
        <v>31.620221819441586</v>
      </c>
      <c r="CK33" s="55">
        <f t="shared" si="70"/>
        <v>107.1969284007377</v>
      </c>
      <c r="CL33" s="55">
        <f t="shared" si="70"/>
        <v>14.894055776097087</v>
      </c>
      <c r="CM33" s="55">
        <f t="shared" si="70"/>
        <v>10.164958659159678</v>
      </c>
      <c r="CN33" s="55">
        <f t="shared" si="70"/>
        <v>2.8841671375816</v>
      </c>
      <c r="CO33" s="55">
        <f>+N33/AR33</f>
        <v>28.732244138131822</v>
      </c>
      <c r="CP33" s="55">
        <f>+O33/AS33</f>
        <v>24.49362295051758</v>
      </c>
    </row>
    <row r="34" spans="2:80" ht="15.75">
      <c r="B34" s="5"/>
      <c r="C34" s="5"/>
      <c r="D34" s="6"/>
      <c r="E34" s="5"/>
      <c r="F34" s="6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1"/>
      <c r="T34" s="5"/>
      <c r="U34" s="5"/>
      <c r="AL34" s="5"/>
      <c r="AM34" s="5"/>
      <c r="AN34" s="5"/>
      <c r="AO34" s="5"/>
      <c r="AP34" s="5"/>
      <c r="AQ34" s="5"/>
      <c r="AR34" s="5"/>
      <c r="AS34" s="5"/>
      <c r="BC34" s="5"/>
      <c r="BE34" s="5"/>
      <c r="BG34" s="5"/>
      <c r="BI34" s="5"/>
      <c r="BK34" s="5"/>
      <c r="BL34" s="5"/>
      <c r="BM34" s="5"/>
      <c r="BN34" s="37"/>
      <c r="BO34" s="5"/>
      <c r="BP34" s="66"/>
      <c r="BQ34" s="5"/>
      <c r="BR34" s="37"/>
      <c r="BV34" s="37"/>
      <c r="BW34" s="37"/>
      <c r="BX34" s="37"/>
      <c r="BY34" s="37"/>
      <c r="BZ34" s="37"/>
      <c r="CA34" s="37"/>
      <c r="CB34" s="37"/>
    </row>
    <row r="35" spans="2:94" ht="15.75">
      <c r="B35" s="32" t="s">
        <v>37</v>
      </c>
      <c r="C35" s="33">
        <f aca="true" t="shared" si="74" ref="C35:H35">+C33/C32*100</f>
        <v>107.37266315048824</v>
      </c>
      <c r="D35" s="33">
        <f t="shared" si="74"/>
        <v>107.37266315048821</v>
      </c>
      <c r="E35" s="33">
        <f t="shared" si="74"/>
        <v>89.76685701495026</v>
      </c>
      <c r="F35" s="33">
        <f t="shared" si="74"/>
        <v>96.38506500344295</v>
      </c>
      <c r="G35" s="33">
        <f t="shared" si="74"/>
        <v>75.68717194833012</v>
      </c>
      <c r="H35" s="33">
        <f t="shared" si="74"/>
        <v>90.87777450004184</v>
      </c>
      <c r="I35" s="33">
        <f aca="true" t="shared" si="75" ref="I35:Q35">+I33/I32*100</f>
        <v>68.88301058919154</v>
      </c>
      <c r="J35" s="33">
        <f t="shared" si="75"/>
        <v>191.66893206098064</v>
      </c>
      <c r="K35" s="33">
        <f t="shared" si="75"/>
        <v>62.137186884173545</v>
      </c>
      <c r="L35" s="33">
        <f>+L33/L32*100</f>
        <v>82.34567106055813</v>
      </c>
      <c r="M35" s="33">
        <f>+M33/M32*100</f>
        <v>73.36914894893971</v>
      </c>
      <c r="N35" s="33">
        <f>+N33/N32*100</f>
        <v>72.2193414074893</v>
      </c>
      <c r="O35" s="33">
        <f t="shared" si="75"/>
        <v>73.07064210715063</v>
      </c>
      <c r="P35" s="33">
        <f t="shared" si="75"/>
        <v>81.22737242164428</v>
      </c>
      <c r="Q35" s="33">
        <f t="shared" si="75"/>
        <v>75.24991794194251</v>
      </c>
      <c r="R35" s="33">
        <f>+R33/R32*100</f>
        <v>75.1770429211406</v>
      </c>
      <c r="S35" s="33">
        <f>+S33/S32*100</f>
        <v>77.99656815965753</v>
      </c>
      <c r="T35" s="33">
        <f>+T33/T32*100</f>
        <v>99.32600331858377</v>
      </c>
      <c r="U35" s="33">
        <f>+U33/U32*100</f>
        <v>82.72324375758781</v>
      </c>
      <c r="V35" s="33">
        <f aca="true" t="shared" si="76" ref="V35:BA35">+V33/V32*100</f>
        <v>91.010152468395</v>
      </c>
      <c r="W35" s="33">
        <f t="shared" si="76"/>
        <v>253.23833237134104</v>
      </c>
      <c r="X35" s="33">
        <f t="shared" si="76"/>
        <v>82.0973822705295</v>
      </c>
      <c r="Y35" s="33">
        <f t="shared" si="76"/>
        <v>108.79739451326522</v>
      </c>
      <c r="Z35" s="33">
        <f t="shared" si="76"/>
        <v>96.54296788501262</v>
      </c>
      <c r="AA35" s="33">
        <f t="shared" si="76"/>
        <v>107.31986719902326</v>
      </c>
      <c r="AB35" s="53">
        <f t="shared" si="76"/>
        <v>99.42228782615088</v>
      </c>
      <c r="AC35" s="33">
        <f t="shared" si="76"/>
        <v>96.93736343990648</v>
      </c>
      <c r="AD35" s="33"/>
      <c r="AE35" s="33">
        <f t="shared" si="76"/>
        <v>75.79742238203667</v>
      </c>
      <c r="AF35" s="33">
        <f t="shared" si="76"/>
        <v>210.90847912532493</v>
      </c>
      <c r="AG35" s="33">
        <f t="shared" si="76"/>
        <v>68.37445924046582</v>
      </c>
      <c r="AH35" s="33">
        <f t="shared" si="76"/>
        <v>90.61145204487838</v>
      </c>
      <c r="AI35" s="33">
        <f t="shared" si="76"/>
        <v>80.40540441174315</v>
      </c>
      <c r="AJ35" s="33">
        <f t="shared" si="76"/>
        <v>89.38089964076626</v>
      </c>
      <c r="AK35" s="33">
        <f t="shared" si="76"/>
        <v>82.80343390441175</v>
      </c>
      <c r="AL35" s="33">
        <f t="shared" si="76"/>
        <v>90.12034084204201</v>
      </c>
      <c r="AM35" s="33">
        <f t="shared" si="76"/>
        <v>184.8804053996314</v>
      </c>
      <c r="AN35" s="33">
        <f t="shared" si="76"/>
        <v>117.00762845152231</v>
      </c>
      <c r="AO35" s="33">
        <f t="shared" si="76"/>
        <v>104.20679918485034</v>
      </c>
      <c r="AP35" s="33">
        <f t="shared" si="76"/>
        <v>90.63684958648197</v>
      </c>
      <c r="AQ35" s="33">
        <f t="shared" si="76"/>
        <v>275.7576136952619</v>
      </c>
      <c r="AR35" s="33">
        <f t="shared" si="76"/>
        <v>97.98639226921976</v>
      </c>
      <c r="AS35" s="33">
        <f t="shared" si="76"/>
        <v>99.34009561620478</v>
      </c>
      <c r="AT35" s="33">
        <f t="shared" si="76"/>
        <v>83.93229542582341</v>
      </c>
      <c r="AU35" s="33">
        <f t="shared" si="76"/>
        <v>172.1857314282241</v>
      </c>
      <c r="AV35" s="33">
        <f t="shared" si="76"/>
        <v>108.9733876559718</v>
      </c>
      <c r="AW35" s="33">
        <f t="shared" si="76"/>
        <v>97.05151770222858</v>
      </c>
      <c r="AX35" s="33">
        <f t="shared" si="76"/>
        <v>84.41333848583957</v>
      </c>
      <c r="AY35" s="33">
        <f t="shared" si="76"/>
        <v>256.82292457324417</v>
      </c>
      <c r="AZ35" s="33">
        <f t="shared" si="76"/>
        <v>91.2582303485263</v>
      </c>
      <c r="BA35" s="33">
        <f t="shared" si="76"/>
        <v>92.51898267343394</v>
      </c>
      <c r="BB35" s="33">
        <f aca="true" t="shared" si="77" ref="BB35:BH35">+BB33/BB32*100</f>
        <v>53.44665700305305</v>
      </c>
      <c r="BC35" s="33">
        <f t="shared" si="77"/>
        <v>48.16630945982852</v>
      </c>
      <c r="BD35" s="33">
        <f t="shared" si="77"/>
        <v>58.53319550398881</v>
      </c>
      <c r="BE35" s="33">
        <f>+BE33/BE32*100</f>
        <v>108.21640914113335</v>
      </c>
      <c r="BF35" s="33">
        <f t="shared" si="77"/>
        <v>52.90148022050683</v>
      </c>
      <c r="BG35" s="33">
        <f>+BG33/BG32*100</f>
        <v>61.8987674217662</v>
      </c>
      <c r="BH35" s="33">
        <f t="shared" si="77"/>
        <v>76.45646938749098</v>
      </c>
      <c r="BI35" s="33">
        <f aca="true" t="shared" si="78" ref="BI35:BU35">+BI33/BI32*100</f>
        <v>79.67283951844931</v>
      </c>
      <c r="BJ35" s="33">
        <f t="shared" si="78"/>
        <v>50.35884978777795</v>
      </c>
      <c r="BK35" s="33">
        <f t="shared" si="78"/>
        <v>45.6436749356307</v>
      </c>
      <c r="BL35" s="33">
        <f t="shared" si="78"/>
        <v>54.063670260230424</v>
      </c>
      <c r="BM35" s="33">
        <f t="shared" si="78"/>
        <v>52.97504001632688</v>
      </c>
      <c r="BN35" s="33">
        <f t="shared" si="78"/>
        <v>55.75004612616635</v>
      </c>
      <c r="BO35" s="33">
        <f t="shared" si="78"/>
        <v>53.73471819815487</v>
      </c>
      <c r="BP35" s="33">
        <f t="shared" si="78"/>
        <v>25.699101133990705</v>
      </c>
      <c r="BQ35" s="33">
        <f t="shared" si="78"/>
        <v>49.53548397883808</v>
      </c>
      <c r="BR35" s="62">
        <f t="shared" si="78"/>
        <v>27.03983622128061</v>
      </c>
      <c r="BS35" s="62">
        <f t="shared" si="78"/>
        <v>28.053968963256633</v>
      </c>
      <c r="BT35" s="62">
        <f t="shared" si="78"/>
        <v>35.72578486581594</v>
      </c>
      <c r="BU35" s="62">
        <f t="shared" si="78"/>
        <v>54.586801317682145</v>
      </c>
      <c r="BV35" s="62">
        <f aca="true" t="shared" si="79" ref="BV35:CP35">+BV33/BV32*100</f>
        <v>161.80267388310816</v>
      </c>
      <c r="BW35" s="62">
        <f t="shared" si="79"/>
        <v>70.46917101523354</v>
      </c>
      <c r="BX35" s="62">
        <f t="shared" si="79"/>
        <v>64.48374457269935</v>
      </c>
      <c r="BY35" s="62">
        <f t="shared" si="79"/>
        <v>213.48237746501474</v>
      </c>
      <c r="BZ35" s="62">
        <f t="shared" si="79"/>
        <v>41.93902792671985</v>
      </c>
      <c r="CA35" s="62">
        <f t="shared" si="79"/>
        <v>132.1105881317908</v>
      </c>
      <c r="CB35" s="62">
        <f t="shared" si="79"/>
        <v>96.86866658639529</v>
      </c>
      <c r="CC35" s="62">
        <f t="shared" si="79"/>
        <v>213.77820008067826</v>
      </c>
      <c r="CD35" s="62">
        <f t="shared" si="79"/>
        <v>93.10583180904317</v>
      </c>
      <c r="CE35" s="62">
        <f t="shared" si="79"/>
        <v>85.19771965680117</v>
      </c>
      <c r="CF35" s="62">
        <f t="shared" si="79"/>
        <v>282.05886409754385</v>
      </c>
      <c r="CG35" s="62">
        <f t="shared" si="79"/>
        <v>55.411011994675476</v>
      </c>
      <c r="CH35" s="62">
        <f t="shared" si="79"/>
        <v>174.54818925191128</v>
      </c>
      <c r="CI35" s="62">
        <f t="shared" si="79"/>
        <v>127.98558076991604</v>
      </c>
      <c r="CJ35" s="62">
        <f t="shared" si="79"/>
        <v>76.43447632973991</v>
      </c>
      <c r="CK35" s="62">
        <f t="shared" si="79"/>
        <v>103.67184756365899</v>
      </c>
      <c r="CL35" s="62">
        <f t="shared" si="79"/>
        <v>53.105244253299034</v>
      </c>
      <c r="CM35" s="62">
        <f t="shared" si="79"/>
        <v>79.0213994717243</v>
      </c>
      <c r="CN35" s="62">
        <f t="shared" si="79"/>
        <v>80.94847656739643</v>
      </c>
      <c r="CO35" s="62">
        <f t="shared" si="79"/>
        <v>73.70343956440918</v>
      </c>
      <c r="CP35" s="62">
        <f t="shared" si="79"/>
        <v>73.55604165054885</v>
      </c>
    </row>
    <row r="36" spans="2:80" ht="15.75">
      <c r="B36" s="5"/>
      <c r="C36" s="5"/>
      <c r="D36" s="6"/>
      <c r="E36" s="5"/>
      <c r="F36" s="6"/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1"/>
      <c r="T36" s="5"/>
      <c r="U36" s="5"/>
      <c r="AL36" s="5"/>
      <c r="AM36" s="5"/>
      <c r="AN36" s="5"/>
      <c r="AO36" s="5"/>
      <c r="AP36" s="5"/>
      <c r="AQ36" s="5"/>
      <c r="AR36" s="5"/>
      <c r="AS36" s="5"/>
      <c r="BC36" s="5"/>
      <c r="BE36" s="5"/>
      <c r="BG36" s="5"/>
      <c r="BI36" s="5"/>
      <c r="BK36" s="5"/>
      <c r="BL36" s="5"/>
      <c r="BM36" s="5"/>
      <c r="BN36" s="37"/>
      <c r="BO36" s="5"/>
      <c r="BP36" s="66"/>
      <c r="BQ36" s="5"/>
      <c r="BR36" s="37"/>
      <c r="BV36" s="37"/>
      <c r="BW36" s="37"/>
      <c r="BX36" s="37"/>
      <c r="BY36" s="37"/>
      <c r="BZ36" s="37"/>
      <c r="CA36" s="37"/>
      <c r="CB36" s="37"/>
    </row>
    <row r="37" spans="1:94" ht="15.75">
      <c r="A37" s="96" t="s">
        <v>121</v>
      </c>
      <c r="B37" s="7" t="s">
        <v>38</v>
      </c>
      <c r="C37" s="7">
        <f>SUM(C11:C15)+C18</f>
        <v>1756.94</v>
      </c>
      <c r="D37" s="11">
        <f>SUM(D11:D15)+D18</f>
        <v>17569400</v>
      </c>
      <c r="E37" s="16">
        <f>+F37/D37*100</f>
        <v>88.72908579689688</v>
      </c>
      <c r="F37" s="11">
        <f>SUM(F11:F15)+F18</f>
        <v>15589168</v>
      </c>
      <c r="G37" s="7">
        <f>SUM(G11:G15)+G18</f>
        <v>5031100</v>
      </c>
      <c r="H37" s="7">
        <f>SUM(H11:H15)+H18</f>
        <v>861045</v>
      </c>
      <c r="I37" s="7">
        <f aca="true" t="shared" si="80" ref="I37:Q37">SUM(I11:I15)+I18</f>
        <v>145141543</v>
      </c>
      <c r="J37" s="7">
        <f t="shared" si="80"/>
        <v>23078083</v>
      </c>
      <c r="K37" s="7">
        <f t="shared" si="80"/>
        <v>63884599</v>
      </c>
      <c r="L37" s="7">
        <f>SUM(L11:L15)+L18</f>
        <v>34036120</v>
      </c>
      <c r="M37" s="7">
        <f>SUM(M11:M15)+M18</f>
        <v>26607179</v>
      </c>
      <c r="N37" s="17">
        <f>SUM(I37:K37)</f>
        <v>232104225</v>
      </c>
      <c r="O37" s="7">
        <f t="shared" si="80"/>
        <v>266140345</v>
      </c>
      <c r="P37" s="7">
        <f t="shared" si="80"/>
        <v>133971658</v>
      </c>
      <c r="Q37" s="7">
        <f t="shared" si="80"/>
        <v>400112003</v>
      </c>
      <c r="R37" s="7">
        <f>SUM(R11:R15)+R18</f>
        <v>426719182</v>
      </c>
      <c r="S37" s="15">
        <f>+R37/F37</f>
        <v>27.37280026746777</v>
      </c>
      <c r="T37" s="15">
        <f>+R37/G37</f>
        <v>84.81627914372602</v>
      </c>
      <c r="U37" s="15">
        <f>+R37/H37</f>
        <v>495.5829044939579</v>
      </c>
      <c r="V37" s="43">
        <f aca="true" t="shared" si="81" ref="V37:Y40">+I37/$G37</f>
        <v>28.848868637077377</v>
      </c>
      <c r="W37" s="43">
        <f t="shared" si="81"/>
        <v>4.5870849317246725</v>
      </c>
      <c r="X37" s="43">
        <f t="shared" si="81"/>
        <v>12.697938621772575</v>
      </c>
      <c r="Y37" s="43">
        <f t="shared" si="81"/>
        <v>6.765144799348055</v>
      </c>
      <c r="Z37" s="51">
        <f aca="true" t="shared" si="82" ref="Z37:AB40">+O37/$G37</f>
        <v>52.89903698992268</v>
      </c>
      <c r="AA37" s="51">
        <f t="shared" si="82"/>
        <v>26.628701079286834</v>
      </c>
      <c r="AB37" s="48">
        <f t="shared" si="82"/>
        <v>79.52773806920952</v>
      </c>
      <c r="AC37" s="43">
        <f>+M37/$G37</f>
        <v>5.288541074516507</v>
      </c>
      <c r="AD37" s="43"/>
      <c r="AE37" s="43">
        <f aca="true" t="shared" si="83" ref="AE37:AE45">+I37/$H37</f>
        <v>168.56441068701403</v>
      </c>
      <c r="AF37" s="43">
        <f aca="true" t="shared" si="84" ref="AF37:AF45">+J37/$H37</f>
        <v>26.802412185193575</v>
      </c>
      <c r="AG37" s="43">
        <f aca="true" t="shared" si="85" ref="AG37:AG45">+K37/$H37</f>
        <v>74.19426278533642</v>
      </c>
      <c r="AH37" s="43">
        <f>+L37/$H37</f>
        <v>39.52885156989472</v>
      </c>
      <c r="AI37" s="51">
        <f aca="true" t="shared" si="86" ref="AI37:AI45">+O37/$H37</f>
        <v>309.0899372274387</v>
      </c>
      <c r="AJ37" s="51">
        <f aca="true" t="shared" si="87" ref="AJ37:AJ45">+P37/$H37</f>
        <v>155.59193538084537</v>
      </c>
      <c r="AK37" s="48">
        <f aca="true" t="shared" si="88" ref="AK37:AK45">+Q37/$H37</f>
        <v>464.6818726082841</v>
      </c>
      <c r="AL37" s="7">
        <f aca="true" t="shared" si="89" ref="AL37:AQ37">SUM(AL11:AL15)+AL18</f>
        <v>3532737</v>
      </c>
      <c r="AM37" s="7">
        <f t="shared" si="89"/>
        <v>144448</v>
      </c>
      <c r="AN37" s="7">
        <f t="shared" si="89"/>
        <v>2214637</v>
      </c>
      <c r="AO37" s="7">
        <f t="shared" si="89"/>
        <v>2471590</v>
      </c>
      <c r="AP37" s="7">
        <f t="shared" si="89"/>
        <v>7225756</v>
      </c>
      <c r="AQ37" s="7">
        <f t="shared" si="89"/>
        <v>1980232</v>
      </c>
      <c r="AR37" s="17">
        <f aca="true" t="shared" si="90" ref="AR37:AR45">SUM(AL37:AN37)</f>
        <v>5891822</v>
      </c>
      <c r="AS37" s="17">
        <f aca="true" t="shared" si="91" ref="AS37:AS45">SUM(AL37:AO37)</f>
        <v>8363412</v>
      </c>
      <c r="AT37" s="43">
        <f aca="true" t="shared" si="92" ref="AT37:AY40">+AL37/$D37*100</f>
        <v>20.107328650949945</v>
      </c>
      <c r="AU37" s="43">
        <f t="shared" si="92"/>
        <v>0.8221567042699239</v>
      </c>
      <c r="AV37" s="43">
        <f t="shared" si="92"/>
        <v>12.60508042391886</v>
      </c>
      <c r="AW37" s="43">
        <f t="shared" si="92"/>
        <v>14.06758341206871</v>
      </c>
      <c r="AX37" s="43">
        <f t="shared" si="92"/>
        <v>41.12693660568944</v>
      </c>
      <c r="AY37" s="43">
        <f t="shared" si="92"/>
        <v>11.270914203103123</v>
      </c>
      <c r="AZ37" s="43">
        <f aca="true" t="shared" si="93" ref="AZ37:AZ45">SUM(AT37:AV37)</f>
        <v>33.53456577913873</v>
      </c>
      <c r="BA37" s="43">
        <f aca="true" t="shared" si="94" ref="BA37:BA45">SUM(AT37:AW37)</f>
        <v>47.602149191207445</v>
      </c>
      <c r="BB37" s="60">
        <f>+BC37/AL37</f>
        <v>271.02341612183415</v>
      </c>
      <c r="BC37" s="7">
        <f>SUM(BC11:BC15)+BC18</f>
        <v>957454450</v>
      </c>
      <c r="BD37" s="60">
        <f>+BE37/AM37</f>
        <v>446.96153633141336</v>
      </c>
      <c r="BE37" s="7">
        <f>SUM(BE11:BE15)+BE18</f>
        <v>64562700</v>
      </c>
      <c r="BF37" s="60">
        <f>+BG37/AN37</f>
        <v>290.1390611644256</v>
      </c>
      <c r="BG37" s="7">
        <f>SUM(BG11:BG15)+BG18</f>
        <v>642552700</v>
      </c>
      <c r="BH37" s="61">
        <f>+BI37/AO37</f>
        <v>65.10610578615385</v>
      </c>
      <c r="BI37" s="7">
        <f>SUM(BI11:BI15)+BI18</f>
        <v>160915600</v>
      </c>
      <c r="BJ37" s="61">
        <f>+BK37/AP37</f>
        <v>58.03229447548464</v>
      </c>
      <c r="BK37" s="7">
        <f>SUM(BK11:BK15)+BK18</f>
        <v>419327200</v>
      </c>
      <c r="BL37" s="17">
        <f aca="true" t="shared" si="95" ref="BL37:BL45">+BM37/AR37</f>
        <v>282.5220873950367</v>
      </c>
      <c r="BM37" s="17">
        <f aca="true" t="shared" si="96" ref="BM37:BM45">+BC37+BE37+BG37</f>
        <v>1664569850</v>
      </c>
      <c r="BN37" s="17">
        <f>+BO37/F37</f>
        <v>143.998233260428</v>
      </c>
      <c r="BO37" s="7">
        <f>SUM(BO11:BO15)+BO18</f>
        <v>2244812650</v>
      </c>
      <c r="BP37" s="66">
        <f>SUM(BP11:BP15)+BP18</f>
        <v>732793800</v>
      </c>
      <c r="BQ37" s="36">
        <f aca="true" t="shared" si="97" ref="BQ37:BQ45">+BO37+BP37</f>
        <v>2977606450</v>
      </c>
      <c r="BR37" s="17">
        <f>SUM(BR11:BR15)+BR18</f>
        <v>655643000</v>
      </c>
      <c r="BS37" s="43">
        <f>+BR37/F37</f>
        <v>42.057600508250346</v>
      </c>
      <c r="BT37" s="43">
        <f>+BR37/G37</f>
        <v>130.31802190375862</v>
      </c>
      <c r="BU37" s="43">
        <f aca="true" t="shared" si="98" ref="BU37:BU45">+BR37/BQ37*100</f>
        <v>22.019128820734522</v>
      </c>
      <c r="BV37" s="17">
        <f aca="true" t="shared" si="99" ref="BV37:CB37">SUM(BV11:BV15)+BV18</f>
        <v>251064</v>
      </c>
      <c r="BW37" s="17">
        <f t="shared" si="99"/>
        <v>2443474</v>
      </c>
      <c r="BX37" s="17">
        <f t="shared" si="99"/>
        <v>5823</v>
      </c>
      <c r="BY37" s="17">
        <f t="shared" si="99"/>
        <v>1236374</v>
      </c>
      <c r="BZ37" s="17">
        <f t="shared" si="99"/>
        <v>305519</v>
      </c>
      <c r="CA37" s="17">
        <f t="shared" si="99"/>
        <v>1448877</v>
      </c>
      <c r="CB37" s="17">
        <f t="shared" si="99"/>
        <v>3337214</v>
      </c>
      <c r="CC37" s="68">
        <f aca="true" t="shared" si="100" ref="CC37:CI40">+BV37/$G37*1000</f>
        <v>49.902407028284074</v>
      </c>
      <c r="CD37" s="68">
        <f t="shared" si="100"/>
        <v>485.6739082904335</v>
      </c>
      <c r="CE37" s="43">
        <f t="shared" si="100"/>
        <v>1.1574009659915327</v>
      </c>
      <c r="CF37" s="68">
        <f t="shared" si="100"/>
        <v>245.74625827353861</v>
      </c>
      <c r="CG37" s="68">
        <f t="shared" si="100"/>
        <v>60.726083759018906</v>
      </c>
      <c r="CH37" s="68">
        <f t="shared" si="100"/>
        <v>287.98413865755003</v>
      </c>
      <c r="CI37" s="68">
        <f t="shared" si="100"/>
        <v>663.3169684562025</v>
      </c>
      <c r="CJ37" s="43">
        <f aca="true" t="shared" si="101" ref="CJ37:CN40">+I37/AL37</f>
        <v>41.08472920571217</v>
      </c>
      <c r="CK37" s="43">
        <f t="shared" si="101"/>
        <v>159.76741110988038</v>
      </c>
      <c r="CL37" s="43">
        <f t="shared" si="101"/>
        <v>28.846532862947743</v>
      </c>
      <c r="CM37" s="43">
        <f t="shared" si="101"/>
        <v>13.770940973219668</v>
      </c>
      <c r="CN37" s="43">
        <f t="shared" si="101"/>
        <v>3.682269232451248</v>
      </c>
      <c r="CO37" s="43">
        <f aca="true" t="shared" si="102" ref="CO37:CP40">+N37/AR37</f>
        <v>39.394303663620526</v>
      </c>
      <c r="CP37" s="43">
        <f t="shared" si="102"/>
        <v>31.8219818657744</v>
      </c>
    </row>
    <row r="38" spans="1:94" ht="15.75">
      <c r="A38" s="96" t="s">
        <v>122</v>
      </c>
      <c r="B38" s="7" t="s">
        <v>39</v>
      </c>
      <c r="C38" s="7">
        <f>SUM(C19:C21)</f>
        <v>1378.5900000000001</v>
      </c>
      <c r="D38" s="11">
        <f>SUM(D19:D21)</f>
        <v>13785900</v>
      </c>
      <c r="E38" s="16">
        <f>+F38/D38*100</f>
        <v>96.93527444707999</v>
      </c>
      <c r="F38" s="11">
        <f>SUM(F19:F21)</f>
        <v>13363400</v>
      </c>
      <c r="G38" s="7">
        <f>SUM(G19:G21)</f>
        <v>7663900</v>
      </c>
      <c r="H38" s="7">
        <f>SUM(H19:H21)</f>
        <v>1209372</v>
      </c>
      <c r="I38" s="7">
        <f aca="true" t="shared" si="103" ref="I38:Q38">SUM(I19:I21)</f>
        <v>364804080</v>
      </c>
      <c r="J38" s="7">
        <f t="shared" si="103"/>
        <v>4166705</v>
      </c>
      <c r="K38" s="7">
        <f t="shared" si="103"/>
        <v>71182800</v>
      </c>
      <c r="L38" s="7">
        <f>SUM(L19:L21)</f>
        <v>17605954</v>
      </c>
      <c r="M38" s="7">
        <f>SUM(M19:M21)</f>
        <v>16125377</v>
      </c>
      <c r="N38" s="17">
        <f>SUM(I38:K38)</f>
        <v>440153585</v>
      </c>
      <c r="O38" s="7">
        <f t="shared" si="103"/>
        <v>457759539</v>
      </c>
      <c r="P38" s="7">
        <f t="shared" si="103"/>
        <v>136321725</v>
      </c>
      <c r="Q38" s="7">
        <f t="shared" si="103"/>
        <v>594081264</v>
      </c>
      <c r="R38" s="7">
        <f>SUM(R19:R21)</f>
        <v>610206641</v>
      </c>
      <c r="S38" s="15">
        <f>+R38/F38</f>
        <v>45.66252907194277</v>
      </c>
      <c r="T38" s="15">
        <f>+R38/G38</f>
        <v>79.62090332598285</v>
      </c>
      <c r="U38" s="15">
        <f>+R38/H38</f>
        <v>504.56488243485046</v>
      </c>
      <c r="V38" s="43">
        <f t="shared" si="81"/>
        <v>47.60031837576169</v>
      </c>
      <c r="W38" s="43">
        <f t="shared" si="81"/>
        <v>0.5436794582392777</v>
      </c>
      <c r="X38" s="43">
        <f t="shared" si="81"/>
        <v>9.288064823392789</v>
      </c>
      <c r="Y38" s="43">
        <f t="shared" si="81"/>
        <v>2.2972577930296585</v>
      </c>
      <c r="Z38" s="51">
        <f t="shared" si="82"/>
        <v>59.729320450423415</v>
      </c>
      <c r="AA38" s="51">
        <f t="shared" si="82"/>
        <v>17.787513537493965</v>
      </c>
      <c r="AB38" s="48">
        <f t="shared" si="82"/>
        <v>77.51683398791738</v>
      </c>
      <c r="AC38" s="43">
        <f>+M38/$G38</f>
        <v>2.1040693380654756</v>
      </c>
      <c r="AD38" s="43"/>
      <c r="AE38" s="43">
        <f t="shared" si="83"/>
        <v>301.64753276907356</v>
      </c>
      <c r="AF38" s="43">
        <f t="shared" si="84"/>
        <v>3.4453460142950227</v>
      </c>
      <c r="AG38" s="43">
        <f t="shared" si="85"/>
        <v>58.85930879828539</v>
      </c>
      <c r="AH38" s="43">
        <f>+L38/$H38</f>
        <v>14.557930893058547</v>
      </c>
      <c r="AI38" s="51">
        <f t="shared" si="86"/>
        <v>378.5101184747125</v>
      </c>
      <c r="AJ38" s="51">
        <f t="shared" si="87"/>
        <v>112.72108581974777</v>
      </c>
      <c r="AK38" s="48">
        <f t="shared" si="88"/>
        <v>491.23120429446027</v>
      </c>
      <c r="AL38" s="7">
        <f aca="true" t="shared" si="104" ref="AL38:AQ38">SUM(AL19:AL21)</f>
        <v>7250020</v>
      </c>
      <c r="AM38" s="7">
        <f t="shared" si="104"/>
        <v>46091</v>
      </c>
      <c r="AN38" s="7">
        <f t="shared" si="104"/>
        <v>1398253</v>
      </c>
      <c r="AO38" s="7">
        <f t="shared" si="104"/>
        <v>1061072</v>
      </c>
      <c r="AP38" s="7">
        <f t="shared" si="104"/>
        <v>3607964</v>
      </c>
      <c r="AQ38" s="7">
        <f t="shared" si="104"/>
        <v>422500</v>
      </c>
      <c r="AR38" s="17">
        <f t="shared" si="90"/>
        <v>8694364</v>
      </c>
      <c r="AS38" s="17">
        <f t="shared" si="91"/>
        <v>9755436</v>
      </c>
      <c r="AT38" s="43">
        <f t="shared" si="92"/>
        <v>52.59011018504414</v>
      </c>
      <c r="AU38" s="43">
        <f t="shared" si="92"/>
        <v>0.33433435611748236</v>
      </c>
      <c r="AV38" s="43">
        <f t="shared" si="92"/>
        <v>10.142631239164654</v>
      </c>
      <c r="AW38" s="43">
        <f t="shared" si="92"/>
        <v>7.69679164943892</v>
      </c>
      <c r="AX38" s="43">
        <f t="shared" si="92"/>
        <v>26.17140701731479</v>
      </c>
      <c r="AY38" s="43">
        <f t="shared" si="92"/>
        <v>3.0647255529200126</v>
      </c>
      <c r="AZ38" s="43">
        <f t="shared" si="93"/>
        <v>63.06707578032628</v>
      </c>
      <c r="BA38" s="43">
        <f t="shared" si="94"/>
        <v>70.7638674297652</v>
      </c>
      <c r="BB38" s="60">
        <f>+BC38/AL38</f>
        <v>297.15472509041354</v>
      </c>
      <c r="BC38" s="7">
        <f>SUM(BC19:BC21)</f>
        <v>2154377700</v>
      </c>
      <c r="BD38" s="60">
        <f>+BE38/AM38</f>
        <v>409.6309474734764</v>
      </c>
      <c r="BE38" s="7">
        <f>SUM(BE19:BE21)</f>
        <v>18880300</v>
      </c>
      <c r="BF38" s="60">
        <f>+BG38/AN38</f>
        <v>369.2061450967743</v>
      </c>
      <c r="BG38" s="7">
        <f>SUM(BG19:BG21)</f>
        <v>516243600</v>
      </c>
      <c r="BH38" s="61">
        <f>+BI38/AO38</f>
        <v>98.88226246663751</v>
      </c>
      <c r="BI38" s="7">
        <f>SUM(BI19:BI21)</f>
        <v>104921200</v>
      </c>
      <c r="BJ38" s="61">
        <f>+BK38/AP38</f>
        <v>66.41213714992722</v>
      </c>
      <c r="BK38" s="7">
        <f>SUM(BK19:BK21)</f>
        <v>239612600</v>
      </c>
      <c r="BL38" s="17">
        <f t="shared" si="95"/>
        <v>309.33850940678354</v>
      </c>
      <c r="BM38" s="17">
        <f t="shared" si="96"/>
        <v>2689501600</v>
      </c>
      <c r="BN38" s="17">
        <f>+BO38/F38</f>
        <v>227.04067827050002</v>
      </c>
      <c r="BO38" s="7">
        <f>SUM(BO19:BO21)</f>
        <v>3034035400</v>
      </c>
      <c r="BP38" s="66">
        <f>SUM(BP19:BP21)</f>
        <v>439552300</v>
      </c>
      <c r="BQ38" s="36">
        <f t="shared" si="97"/>
        <v>3473587700</v>
      </c>
      <c r="BR38" s="17">
        <f>SUM(BR19:BR21)</f>
        <v>556150000</v>
      </c>
      <c r="BS38" s="43">
        <f>+BR38/F38</f>
        <v>41.617402756783456</v>
      </c>
      <c r="BT38" s="43">
        <f>+BR38/G38</f>
        <v>72.56749174702175</v>
      </c>
      <c r="BU38" s="43">
        <f t="shared" si="98"/>
        <v>16.010823621928417</v>
      </c>
      <c r="BV38" s="17">
        <f aca="true" t="shared" si="105" ref="BV38:CB38">SUM(BV19:BV21)</f>
        <v>345313</v>
      </c>
      <c r="BW38" s="17">
        <f t="shared" si="105"/>
        <v>2614792</v>
      </c>
      <c r="BX38" s="17">
        <f t="shared" si="105"/>
        <v>1074</v>
      </c>
      <c r="BY38" s="17">
        <f t="shared" si="105"/>
        <v>1844266</v>
      </c>
      <c r="BZ38" s="17">
        <f t="shared" si="105"/>
        <v>201347</v>
      </c>
      <c r="CA38" s="17">
        <f t="shared" si="105"/>
        <v>985113</v>
      </c>
      <c r="CB38" s="17">
        <f t="shared" si="105"/>
        <v>3581338</v>
      </c>
      <c r="CC38" s="68">
        <f t="shared" si="100"/>
        <v>45.057085817925596</v>
      </c>
      <c r="CD38" s="68">
        <f t="shared" si="100"/>
        <v>341.1829486292879</v>
      </c>
      <c r="CE38" s="43">
        <f t="shared" si="100"/>
        <v>0.14013752789049963</v>
      </c>
      <c r="CF38" s="68">
        <f t="shared" si="100"/>
        <v>240.64327561685303</v>
      </c>
      <c r="CG38" s="68">
        <f t="shared" si="100"/>
        <v>26.27213298712144</v>
      </c>
      <c r="CH38" s="68">
        <f t="shared" si="100"/>
        <v>128.5393859523219</v>
      </c>
      <c r="CI38" s="68">
        <f t="shared" si="100"/>
        <v>467.2996777097822</v>
      </c>
      <c r="CJ38" s="43">
        <f t="shared" si="101"/>
        <v>50.3176653305784</v>
      </c>
      <c r="CK38" s="43">
        <f t="shared" si="101"/>
        <v>90.40170532208023</v>
      </c>
      <c r="CL38" s="43">
        <f t="shared" si="101"/>
        <v>50.90838353287996</v>
      </c>
      <c r="CM38" s="43">
        <f t="shared" si="101"/>
        <v>16.592610115053457</v>
      </c>
      <c r="CN38" s="43">
        <f t="shared" si="101"/>
        <v>4.469384118023351</v>
      </c>
      <c r="CO38" s="43">
        <f t="shared" si="102"/>
        <v>50.62516188648186</v>
      </c>
      <c r="CP38" s="43">
        <f t="shared" si="102"/>
        <v>46.92353463238342</v>
      </c>
    </row>
    <row r="39" spans="1:94" ht="15.75">
      <c r="A39" s="96" t="s">
        <v>123</v>
      </c>
      <c r="B39" s="7" t="s">
        <v>40</v>
      </c>
      <c r="C39" s="16">
        <f>SUM(C16:C17)+C24</f>
        <v>534.69</v>
      </c>
      <c r="D39" s="11">
        <f>SUM(D16:D17)+D24</f>
        <v>5346900</v>
      </c>
      <c r="E39" s="16">
        <f>+F39/D39*100</f>
        <v>95.82187809758925</v>
      </c>
      <c r="F39" s="11">
        <f>SUM(F16:F17)+F24</f>
        <v>5123500</v>
      </c>
      <c r="G39" s="34">
        <f>SUM(G16:G17)+G24</f>
        <v>1496300</v>
      </c>
      <c r="H39" s="34">
        <f>SUM(H16:H17)+H24</f>
        <v>422438</v>
      </c>
      <c r="I39" s="34">
        <f aca="true" t="shared" si="106" ref="I39:Q39">SUM(I16:I17)+I24</f>
        <v>24946152</v>
      </c>
      <c r="J39" s="34">
        <f t="shared" si="106"/>
        <v>9053661</v>
      </c>
      <c r="K39" s="34">
        <f t="shared" si="106"/>
        <v>10599876</v>
      </c>
      <c r="L39" s="34">
        <f>SUM(L16:L17)+L24</f>
        <v>25514686</v>
      </c>
      <c r="M39" s="34">
        <f>SUM(M16:M17)+M24</f>
        <v>4389203</v>
      </c>
      <c r="N39" s="17">
        <f>SUM(I39:K39)</f>
        <v>44599689</v>
      </c>
      <c r="O39" s="34">
        <f t="shared" si="106"/>
        <v>70114375</v>
      </c>
      <c r="P39" s="34">
        <f t="shared" si="106"/>
        <v>31810968</v>
      </c>
      <c r="Q39" s="34">
        <f t="shared" si="106"/>
        <v>101925343</v>
      </c>
      <c r="R39" s="34">
        <f>SUM(R16:R17)+R24</f>
        <v>106314546</v>
      </c>
      <c r="S39" s="15">
        <f>+R39/F39</f>
        <v>20.750374939006537</v>
      </c>
      <c r="T39" s="15">
        <f>+R39/G39</f>
        <v>71.05162467419635</v>
      </c>
      <c r="U39" s="15">
        <f>+R39/H39</f>
        <v>251.6689928462875</v>
      </c>
      <c r="V39" s="43">
        <f t="shared" si="81"/>
        <v>16.671892000267327</v>
      </c>
      <c r="W39" s="43">
        <f t="shared" si="81"/>
        <v>6.0506990576756</v>
      </c>
      <c r="X39" s="43">
        <f t="shared" si="81"/>
        <v>7.084058009757402</v>
      </c>
      <c r="Y39" s="43">
        <f t="shared" si="81"/>
        <v>17.05185190135668</v>
      </c>
      <c r="Z39" s="51">
        <f t="shared" si="82"/>
        <v>46.858500969057005</v>
      </c>
      <c r="AA39" s="51">
        <f t="shared" si="82"/>
        <v>21.25975272338435</v>
      </c>
      <c r="AB39" s="48">
        <f t="shared" si="82"/>
        <v>68.11825369244136</v>
      </c>
      <c r="AC39" s="43">
        <f>+M39/$G39</f>
        <v>2.9333709817549956</v>
      </c>
      <c r="AD39" s="43"/>
      <c r="AE39" s="43">
        <f t="shared" si="83"/>
        <v>59.052812483725425</v>
      </c>
      <c r="AF39" s="43">
        <f t="shared" si="84"/>
        <v>21.43192847234387</v>
      </c>
      <c r="AG39" s="43">
        <f t="shared" si="85"/>
        <v>25.09214606640501</v>
      </c>
      <c r="AH39" s="43">
        <f>+L39/$H39</f>
        <v>60.39865258333767</v>
      </c>
      <c r="AI39" s="51">
        <f t="shared" si="86"/>
        <v>165.97553960581197</v>
      </c>
      <c r="AJ39" s="51">
        <f t="shared" si="87"/>
        <v>75.30328237516511</v>
      </c>
      <c r="AK39" s="48">
        <f t="shared" si="88"/>
        <v>241.27882198097709</v>
      </c>
      <c r="AL39" s="34">
        <f aca="true" t="shared" si="107" ref="AL39:AQ39">SUM(AL16:AL17)+AL24</f>
        <v>758793</v>
      </c>
      <c r="AM39" s="34">
        <f t="shared" si="107"/>
        <v>160412</v>
      </c>
      <c r="AN39" s="34">
        <f t="shared" si="107"/>
        <v>518594</v>
      </c>
      <c r="AO39" s="34">
        <f t="shared" si="107"/>
        <v>2145308</v>
      </c>
      <c r="AP39" s="34">
        <f t="shared" si="107"/>
        <v>1540393</v>
      </c>
      <c r="AQ39" s="34">
        <f t="shared" si="107"/>
        <v>223400</v>
      </c>
      <c r="AR39" s="17">
        <f t="shared" si="90"/>
        <v>1437799</v>
      </c>
      <c r="AS39" s="17">
        <f t="shared" si="91"/>
        <v>3583107</v>
      </c>
      <c r="AT39" s="43">
        <f t="shared" si="92"/>
        <v>14.191269707681087</v>
      </c>
      <c r="AU39" s="43">
        <f t="shared" si="92"/>
        <v>3.0000935121285233</v>
      </c>
      <c r="AV39" s="43">
        <f t="shared" si="92"/>
        <v>9.698965755858534</v>
      </c>
      <c r="AW39" s="43">
        <f t="shared" si="92"/>
        <v>40.12246348351381</v>
      </c>
      <c r="AX39" s="43">
        <f t="shared" si="92"/>
        <v>28.8090856384073</v>
      </c>
      <c r="AY39" s="43">
        <f t="shared" si="92"/>
        <v>4.1781219024107425</v>
      </c>
      <c r="AZ39" s="43">
        <f t="shared" si="93"/>
        <v>26.890328975668144</v>
      </c>
      <c r="BA39" s="43">
        <f t="shared" si="94"/>
        <v>67.01279245918195</v>
      </c>
      <c r="BB39" s="60">
        <f>+BC39/AL39</f>
        <v>165.75640523831927</v>
      </c>
      <c r="BC39" s="34">
        <f>SUM(BC16:BC17)+BC24</f>
        <v>125774800</v>
      </c>
      <c r="BD39" s="60">
        <f>+BE39/AM39</f>
        <v>190.56554372490837</v>
      </c>
      <c r="BE39" s="34">
        <f>SUM(BE16:BE17)+BE24</f>
        <v>30569000</v>
      </c>
      <c r="BF39" s="60">
        <f>+BG39/AN39</f>
        <v>190.2833430390633</v>
      </c>
      <c r="BG39" s="34">
        <f>SUM(BG16:BG17)+BG24</f>
        <v>98679800</v>
      </c>
      <c r="BH39" s="61">
        <f>+BI39/AO39</f>
        <v>48.30450452802115</v>
      </c>
      <c r="BI39" s="34">
        <f>SUM(BI16:BI17)+BI24</f>
        <v>103628040</v>
      </c>
      <c r="BJ39" s="61">
        <f>+BK39/AP39</f>
        <v>35.88701065247635</v>
      </c>
      <c r="BK39" s="34">
        <f>SUM(BK16:BK17)+BK24</f>
        <v>55280100</v>
      </c>
      <c r="BL39" s="17">
        <f t="shared" si="95"/>
        <v>177.37082860678024</v>
      </c>
      <c r="BM39" s="17">
        <f t="shared" si="96"/>
        <v>255023600</v>
      </c>
      <c r="BN39" s="17">
        <f>+BO39/F39</f>
        <v>80.79081487264565</v>
      </c>
      <c r="BO39" s="34">
        <f>SUM(BO16:BO17)+BO24</f>
        <v>413931740</v>
      </c>
      <c r="BP39" s="66">
        <f>SUM(BP16:BP17)+BP24</f>
        <v>33947800</v>
      </c>
      <c r="BQ39" s="36">
        <f t="shared" si="97"/>
        <v>447879540</v>
      </c>
      <c r="BR39" s="17">
        <f>SUM(BR16:BR17)+BR24</f>
        <v>102988000</v>
      </c>
      <c r="BS39" s="43">
        <f>+BR39/F39</f>
        <v>20.101102761783938</v>
      </c>
      <c r="BT39" s="43">
        <f>+BR39/G39</f>
        <v>68.82844349395175</v>
      </c>
      <c r="BU39" s="43">
        <f t="shared" si="98"/>
        <v>22.994575729000704</v>
      </c>
      <c r="BV39" s="17">
        <f aca="true" t="shared" si="108" ref="BV39:CB39">SUM(BV16:BV17)+BV24</f>
        <v>52307</v>
      </c>
      <c r="BW39" s="17">
        <f t="shared" si="108"/>
        <v>414286</v>
      </c>
      <c r="BX39" s="17">
        <f t="shared" si="108"/>
        <v>38124</v>
      </c>
      <c r="BY39" s="17">
        <f t="shared" si="108"/>
        <v>1247946</v>
      </c>
      <c r="BZ39" s="17">
        <f t="shared" si="108"/>
        <v>462933</v>
      </c>
      <c r="CA39" s="17">
        <f t="shared" si="108"/>
        <v>204400</v>
      </c>
      <c r="CB39" s="17">
        <f t="shared" si="108"/>
        <v>745344</v>
      </c>
      <c r="CC39" s="68">
        <f t="shared" si="100"/>
        <v>34.957561986232704</v>
      </c>
      <c r="CD39" s="68">
        <f t="shared" si="100"/>
        <v>276.87362159994655</v>
      </c>
      <c r="CE39" s="43">
        <f t="shared" si="100"/>
        <v>25.478847824634094</v>
      </c>
      <c r="CF39" s="68">
        <f t="shared" si="100"/>
        <v>834.0212524226424</v>
      </c>
      <c r="CG39" s="68">
        <f t="shared" si="100"/>
        <v>309.3851500367573</v>
      </c>
      <c r="CH39" s="68">
        <f t="shared" si="100"/>
        <v>136.6036222682617</v>
      </c>
      <c r="CI39" s="68">
        <f t="shared" si="100"/>
        <v>498.1247076121099</v>
      </c>
      <c r="CJ39" s="43">
        <f t="shared" si="101"/>
        <v>32.87609664295796</v>
      </c>
      <c r="CK39" s="43">
        <f t="shared" si="101"/>
        <v>56.440048126075354</v>
      </c>
      <c r="CL39" s="43">
        <f t="shared" si="101"/>
        <v>20.4396425720313</v>
      </c>
      <c r="CM39" s="43">
        <f t="shared" si="101"/>
        <v>11.893250759331528</v>
      </c>
      <c r="CN39" s="43">
        <f t="shared" si="101"/>
        <v>2.8494046649134344</v>
      </c>
      <c r="CO39" s="43">
        <f t="shared" si="102"/>
        <v>31.019418569633167</v>
      </c>
      <c r="CP39" s="43">
        <f t="shared" si="102"/>
        <v>19.568038297488744</v>
      </c>
    </row>
    <row r="40" spans="1:94" ht="15.75">
      <c r="A40" s="96" t="s">
        <v>124</v>
      </c>
      <c r="B40" s="7" t="s">
        <v>41</v>
      </c>
      <c r="C40" s="7">
        <f>SUM(C22:C23)</f>
        <v>1545.67</v>
      </c>
      <c r="D40" s="11">
        <f>SUM(D22:D23)</f>
        <v>15456700</v>
      </c>
      <c r="E40" s="16">
        <f>+F40/D40*100</f>
        <v>96.31939547251353</v>
      </c>
      <c r="F40" s="11">
        <f>SUM(F22:F23)</f>
        <v>14887800</v>
      </c>
      <c r="G40" s="7">
        <f>SUM(G22:G23)</f>
        <v>5603600</v>
      </c>
      <c r="H40" s="7">
        <f>SUM(H22:H23)</f>
        <v>649558</v>
      </c>
      <c r="I40" s="7">
        <f aca="true" t="shared" si="109" ref="I40:Q40">SUM(I22:I23)</f>
        <v>242245646</v>
      </c>
      <c r="J40" s="7">
        <f t="shared" si="109"/>
        <v>1339</v>
      </c>
      <c r="K40" s="7">
        <f t="shared" si="109"/>
        <v>27233000</v>
      </c>
      <c r="L40" s="7">
        <f>SUM(L22:L23)</f>
        <v>13373393</v>
      </c>
      <c r="M40" s="7">
        <f>SUM(M22:M23)</f>
        <v>12111808</v>
      </c>
      <c r="N40" s="17">
        <f>SUM(I40:K40)</f>
        <v>269479985</v>
      </c>
      <c r="O40" s="7">
        <f t="shared" si="109"/>
        <v>282853378</v>
      </c>
      <c r="P40" s="7">
        <f t="shared" si="109"/>
        <v>90502841</v>
      </c>
      <c r="Q40" s="7">
        <f t="shared" si="109"/>
        <v>373356219</v>
      </c>
      <c r="R40" s="7">
        <f>SUM(R22:R23)</f>
        <v>385468027</v>
      </c>
      <c r="S40" s="15">
        <f>+R40/F40</f>
        <v>25.89153716465831</v>
      </c>
      <c r="T40" s="15">
        <f>+R40/G40</f>
        <v>68.78935452209294</v>
      </c>
      <c r="U40" s="15">
        <f>+R40/H40</f>
        <v>593.4312671077871</v>
      </c>
      <c r="V40" s="43">
        <f t="shared" si="81"/>
        <v>43.230360125633524</v>
      </c>
      <c r="W40" s="43">
        <f t="shared" si="81"/>
        <v>0.00023895352987365266</v>
      </c>
      <c r="X40" s="43">
        <f t="shared" si="81"/>
        <v>4.859911485473624</v>
      </c>
      <c r="Y40" s="43">
        <f t="shared" si="81"/>
        <v>2.3865716682132914</v>
      </c>
      <c r="Z40" s="51">
        <f t="shared" si="82"/>
        <v>50.47708223285031</v>
      </c>
      <c r="AA40" s="51">
        <f t="shared" si="82"/>
        <v>16.1508389249768</v>
      </c>
      <c r="AB40" s="48">
        <f t="shared" si="82"/>
        <v>66.62792115782712</v>
      </c>
      <c r="AC40" s="43">
        <f>+M40/$G40</f>
        <v>2.161433364265829</v>
      </c>
      <c r="AD40" s="43"/>
      <c r="AE40" s="43">
        <f t="shared" si="83"/>
        <v>372.93920789213587</v>
      </c>
      <c r="AF40" s="43">
        <f t="shared" si="84"/>
        <v>0.0020614017531921706</v>
      </c>
      <c r="AG40" s="43">
        <f t="shared" si="85"/>
        <v>41.92543237093531</v>
      </c>
      <c r="AH40" s="43">
        <f>+L40/$H40</f>
        <v>20.58845091585355</v>
      </c>
      <c r="AI40" s="51">
        <f t="shared" si="86"/>
        <v>435.4551525806779</v>
      </c>
      <c r="AJ40" s="51">
        <f t="shared" si="87"/>
        <v>139.3298843213385</v>
      </c>
      <c r="AK40" s="48">
        <f t="shared" si="88"/>
        <v>574.7850369020165</v>
      </c>
      <c r="AL40" s="7">
        <f aca="true" t="shared" si="110" ref="AL40:AQ40">SUM(AL22:AL23)</f>
        <v>7243926</v>
      </c>
      <c r="AM40" s="7">
        <f t="shared" si="110"/>
        <v>110</v>
      </c>
      <c r="AN40" s="7">
        <f t="shared" si="110"/>
        <v>2033332</v>
      </c>
      <c r="AO40" s="7">
        <f t="shared" si="110"/>
        <v>1359756</v>
      </c>
      <c r="AP40" s="7">
        <f t="shared" si="110"/>
        <v>4250676</v>
      </c>
      <c r="AQ40" s="7">
        <f t="shared" si="110"/>
        <v>568900</v>
      </c>
      <c r="AR40" s="17">
        <f t="shared" si="90"/>
        <v>9277368</v>
      </c>
      <c r="AS40" s="17">
        <f t="shared" si="91"/>
        <v>10637124</v>
      </c>
      <c r="AT40" s="43">
        <f t="shared" si="92"/>
        <v>46.86592869111777</v>
      </c>
      <c r="AU40" s="43">
        <f t="shared" si="92"/>
        <v>0.0007116654913403249</v>
      </c>
      <c r="AV40" s="43">
        <f t="shared" si="92"/>
        <v>13.155020153072778</v>
      </c>
      <c r="AW40" s="43">
        <f t="shared" si="92"/>
        <v>8.797194744026863</v>
      </c>
      <c r="AX40" s="43">
        <f t="shared" si="92"/>
        <v>27.500540218804794</v>
      </c>
      <c r="AY40" s="43">
        <f t="shared" si="92"/>
        <v>3.680604527486462</v>
      </c>
      <c r="AZ40" s="43">
        <f t="shared" si="93"/>
        <v>60.02166050968189</v>
      </c>
      <c r="BA40" s="43">
        <f t="shared" si="94"/>
        <v>68.81885525370875</v>
      </c>
      <c r="BB40" s="60">
        <f>+BC40/AL40</f>
        <v>145.62628883840063</v>
      </c>
      <c r="BC40" s="7">
        <f>SUM(BC22:BC23)</f>
        <v>1054906060</v>
      </c>
      <c r="BD40" s="60">
        <f>+BE40/AM40</f>
        <v>200</v>
      </c>
      <c r="BE40" s="7">
        <f>SUM(BE22:BE23)</f>
        <v>22000</v>
      </c>
      <c r="BF40" s="60">
        <f>+BG40/AN40</f>
        <v>171.99158819120538</v>
      </c>
      <c r="BG40" s="7">
        <f>SUM(BG22:BG23)</f>
        <v>349716000</v>
      </c>
      <c r="BH40" s="61">
        <f>+BI40/AO40</f>
        <v>49.99996322869691</v>
      </c>
      <c r="BI40" s="7">
        <f>SUM(BI22:BI23)</f>
        <v>67987750</v>
      </c>
      <c r="BJ40" s="61">
        <f>+BK40/AP40</f>
        <v>29.058970855459226</v>
      </c>
      <c r="BK40" s="7">
        <f>SUM(BK22:BK23)</f>
        <v>123520270</v>
      </c>
      <c r="BL40" s="17">
        <f t="shared" si="95"/>
        <v>151.4054481831485</v>
      </c>
      <c r="BM40" s="17">
        <f t="shared" si="96"/>
        <v>1404644060</v>
      </c>
      <c r="BN40" s="17">
        <f>+BO40/F40</f>
        <v>107.21208506293743</v>
      </c>
      <c r="BO40" s="7">
        <f>SUM(BO22:BO23)</f>
        <v>1596152080</v>
      </c>
      <c r="BP40" s="66">
        <f>SUM(BP22:BP23)</f>
        <v>77790700</v>
      </c>
      <c r="BQ40" s="36">
        <f t="shared" si="97"/>
        <v>1673942780</v>
      </c>
      <c r="BR40" s="17">
        <f>SUM(BR22:BR23)</f>
        <v>134980000</v>
      </c>
      <c r="BS40" s="43">
        <f>+BR40/F40</f>
        <v>9.066483966737866</v>
      </c>
      <c r="BT40" s="43">
        <f>+BR40/G40</f>
        <v>24.088086230280535</v>
      </c>
      <c r="BU40" s="43">
        <f t="shared" si="98"/>
        <v>8.063597012557382</v>
      </c>
      <c r="BV40" s="17">
        <f aca="true" t="shared" si="111" ref="BV40:CB40">SUM(BV22:BV23)</f>
        <v>646137</v>
      </c>
      <c r="BW40" s="17">
        <f t="shared" si="111"/>
        <v>2540816</v>
      </c>
      <c r="BX40" s="17">
        <f t="shared" si="111"/>
        <v>2194</v>
      </c>
      <c r="BY40" s="17">
        <f t="shared" si="111"/>
        <v>956068</v>
      </c>
      <c r="BZ40" s="17">
        <f t="shared" si="111"/>
        <v>57819</v>
      </c>
      <c r="CA40" s="17">
        <f t="shared" si="111"/>
        <v>771560</v>
      </c>
      <c r="CB40" s="17">
        <f t="shared" si="111"/>
        <v>3805531</v>
      </c>
      <c r="CC40" s="68">
        <f t="shared" si="100"/>
        <v>115.30748090513242</v>
      </c>
      <c r="CD40" s="68">
        <f t="shared" si="100"/>
        <v>453.4256549361125</v>
      </c>
      <c r="CE40" s="43">
        <f t="shared" si="100"/>
        <v>0.3915340138482404</v>
      </c>
      <c r="CF40" s="68">
        <f t="shared" si="100"/>
        <v>170.61674637732884</v>
      </c>
      <c r="CG40" s="68">
        <f t="shared" si="100"/>
        <v>10.318188307516596</v>
      </c>
      <c r="CH40" s="68">
        <f t="shared" si="100"/>
        <v>137.6900563923192</v>
      </c>
      <c r="CI40" s="68">
        <f t="shared" si="100"/>
        <v>679.1225283746163</v>
      </c>
      <c r="CJ40" s="43">
        <f t="shared" si="101"/>
        <v>33.441209366302196</v>
      </c>
      <c r="CK40" s="43">
        <f t="shared" si="101"/>
        <v>12.172727272727272</v>
      </c>
      <c r="CL40" s="43">
        <f t="shared" si="101"/>
        <v>13.393287471008177</v>
      </c>
      <c r="CM40" s="43">
        <f t="shared" si="101"/>
        <v>9.835141746019138</v>
      </c>
      <c r="CN40" s="43">
        <f t="shared" si="101"/>
        <v>2.8493839568106343</v>
      </c>
      <c r="CO40" s="43">
        <f t="shared" si="102"/>
        <v>29.047029825700566</v>
      </c>
      <c r="CP40" s="43">
        <f t="shared" si="102"/>
        <v>26.591151706043853</v>
      </c>
    </row>
    <row r="41" spans="2:80" ht="15.75">
      <c r="B41" s="7"/>
      <c r="C41" s="7"/>
      <c r="D41" s="11"/>
      <c r="E41" s="7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31"/>
      <c r="T41" s="5"/>
      <c r="U41" s="5"/>
      <c r="AE41" s="43"/>
      <c r="AF41" s="43"/>
      <c r="AG41" s="43"/>
      <c r="AH41" s="43"/>
      <c r="AI41" s="51"/>
      <c r="AJ41" s="51"/>
      <c r="AK41" s="48"/>
      <c r="AL41" s="7"/>
      <c r="AM41" s="7"/>
      <c r="AN41" s="7"/>
      <c r="AO41" s="7"/>
      <c r="AP41" s="7"/>
      <c r="AQ41" s="7"/>
      <c r="AR41" s="17"/>
      <c r="AS41" s="17"/>
      <c r="AZ41" s="43">
        <f t="shared" si="93"/>
        <v>0</v>
      </c>
      <c r="BA41" s="43">
        <f t="shared" si="94"/>
        <v>0</v>
      </c>
      <c r="BC41" s="7"/>
      <c r="BE41" s="7"/>
      <c r="BG41" s="7"/>
      <c r="BI41" s="7"/>
      <c r="BK41" s="7"/>
      <c r="BL41" s="17" t="e">
        <f t="shared" si="95"/>
        <v>#DIV/0!</v>
      </c>
      <c r="BM41" s="17">
        <f t="shared" si="96"/>
        <v>0</v>
      </c>
      <c r="BN41" s="17"/>
      <c r="BO41" s="7"/>
      <c r="BP41" s="66"/>
      <c r="BQ41" s="36"/>
      <c r="BR41" s="17"/>
      <c r="BS41" s="43"/>
      <c r="BT41" s="43"/>
      <c r="BU41" s="43"/>
      <c r="BV41" s="17"/>
      <c r="BW41" s="17"/>
      <c r="BX41" s="17"/>
      <c r="BY41" s="17"/>
      <c r="BZ41" s="17"/>
      <c r="CA41" s="17"/>
      <c r="CB41" s="17"/>
    </row>
    <row r="42" spans="2:87" ht="15.75">
      <c r="B42" s="7" t="s">
        <v>42</v>
      </c>
      <c r="C42" s="7">
        <f>SUM(C37:C40)</f>
        <v>5215.89</v>
      </c>
      <c r="D42" s="11">
        <f>SUM(D37:D40)</f>
        <v>52158900</v>
      </c>
      <c r="E42" s="16">
        <f>+F42/D42*100</f>
        <v>93.8744260327576</v>
      </c>
      <c r="F42" s="11">
        <f>SUM(F37:F40)</f>
        <v>48963868</v>
      </c>
      <c r="G42" s="7">
        <f>SUM(G37:G40)</f>
        <v>19794900</v>
      </c>
      <c r="H42" s="7">
        <f>SUM(H37:H40)</f>
        <v>3142413</v>
      </c>
      <c r="I42" s="7">
        <f aca="true" t="shared" si="112" ref="I42:Q42">SUM(I37:I40)</f>
        <v>777137421</v>
      </c>
      <c r="J42" s="7">
        <f t="shared" si="112"/>
        <v>36299788</v>
      </c>
      <c r="K42" s="7">
        <f t="shared" si="112"/>
        <v>172900275</v>
      </c>
      <c r="L42" s="7">
        <f>SUM(L37:L40)</f>
        <v>90530153</v>
      </c>
      <c r="M42" s="7">
        <f>SUM(M37:M40)</f>
        <v>59233567</v>
      </c>
      <c r="N42" s="7"/>
      <c r="O42" s="7">
        <f t="shared" si="112"/>
        <v>1076867637</v>
      </c>
      <c r="P42" s="7">
        <f t="shared" si="112"/>
        <v>392607192</v>
      </c>
      <c r="Q42" s="7">
        <f t="shared" si="112"/>
        <v>1469474829</v>
      </c>
      <c r="R42" s="7">
        <f>SUM(R37:R40)</f>
        <v>1528708396</v>
      </c>
      <c r="S42" s="15">
        <f>+R42/F42</f>
        <v>31.22115262625902</v>
      </c>
      <c r="T42" s="15">
        <f>+R42/G42</f>
        <v>77.22738665009675</v>
      </c>
      <c r="U42" s="15">
        <f>+R42/H42</f>
        <v>486.47596480793584</v>
      </c>
      <c r="V42" s="43">
        <f>+I42/$G42</f>
        <v>39.25947698649652</v>
      </c>
      <c r="W42" s="43">
        <f>+J42/$G42</f>
        <v>1.8337949673905904</v>
      </c>
      <c r="X42" s="43">
        <f>+K42/$G42</f>
        <v>8.73458693906006</v>
      </c>
      <c r="Y42" s="43">
        <f>+L42/$G42</f>
        <v>4.57340794851199</v>
      </c>
      <c r="Z42" s="51">
        <f>+O42/$G42</f>
        <v>54.40126684145916</v>
      </c>
      <c r="AA42" s="51">
        <f>+P42/$G42</f>
        <v>19.833754755012656</v>
      </c>
      <c r="AB42" s="48">
        <f>+Q42/$G42</f>
        <v>74.23502159647182</v>
      </c>
      <c r="AC42" s="43">
        <f>+M42/$G42</f>
        <v>2.9923650536249236</v>
      </c>
      <c r="AD42" s="43"/>
      <c r="AE42" s="43">
        <f t="shared" si="83"/>
        <v>247.30594641760965</v>
      </c>
      <c r="AF42" s="43">
        <f t="shared" si="84"/>
        <v>11.551564991616315</v>
      </c>
      <c r="AG42" s="43">
        <f t="shared" si="85"/>
        <v>55.02149940189275</v>
      </c>
      <c r="AH42" s="43">
        <f>+L42/$H42</f>
        <v>28.809119934267073</v>
      </c>
      <c r="AI42" s="51">
        <f t="shared" si="86"/>
        <v>342.68813074538576</v>
      </c>
      <c r="AJ42" s="51">
        <f t="shared" si="87"/>
        <v>124.93812621065405</v>
      </c>
      <c r="AK42" s="48">
        <f t="shared" si="88"/>
        <v>467.6262569560398</v>
      </c>
      <c r="AL42" s="7">
        <f aca="true" t="shared" si="113" ref="AL42:AQ42">SUM(AL37:AL40)</f>
        <v>18785476</v>
      </c>
      <c r="AM42" s="7">
        <f t="shared" si="113"/>
        <v>351061</v>
      </c>
      <c r="AN42" s="7">
        <f t="shared" si="113"/>
        <v>6164816</v>
      </c>
      <c r="AO42" s="7">
        <f t="shared" si="113"/>
        <v>7037726</v>
      </c>
      <c r="AP42" s="7">
        <f t="shared" si="113"/>
        <v>16624789</v>
      </c>
      <c r="AQ42" s="7">
        <f t="shared" si="113"/>
        <v>3195032</v>
      </c>
      <c r="AR42" s="17">
        <f t="shared" si="90"/>
        <v>25301353</v>
      </c>
      <c r="AS42" s="17">
        <f t="shared" si="91"/>
        <v>32339079</v>
      </c>
      <c r="AT42" s="43">
        <f aca="true" t="shared" si="114" ref="AT42:AY42">+AL42/$D42*100</f>
        <v>36.015859230160146</v>
      </c>
      <c r="AU42" s="43">
        <f t="shared" si="114"/>
        <v>0.6730605898513964</v>
      </c>
      <c r="AV42" s="43">
        <f t="shared" si="114"/>
        <v>11.819298336429641</v>
      </c>
      <c r="AW42" s="43">
        <f t="shared" si="114"/>
        <v>13.492857403051062</v>
      </c>
      <c r="AX42" s="43">
        <f t="shared" si="114"/>
        <v>31.87335047326535</v>
      </c>
      <c r="AY42" s="43">
        <f t="shared" si="114"/>
        <v>6.125573967242407</v>
      </c>
      <c r="AZ42" s="43">
        <f t="shared" si="93"/>
        <v>48.50821815644118</v>
      </c>
      <c r="BA42" s="43">
        <f t="shared" si="94"/>
        <v>62.00107555949224</v>
      </c>
      <c r="BB42" s="60">
        <f>+BC42/AL42</f>
        <v>228.50168981611114</v>
      </c>
      <c r="BC42" s="7">
        <f>SUM(BC37:BC40)</f>
        <v>4292513010</v>
      </c>
      <c r="BD42" s="60">
        <f>+BE42/AM42</f>
        <v>324.8267395125064</v>
      </c>
      <c r="BE42" s="7">
        <f>SUM(BE37:BE40)</f>
        <v>114034000</v>
      </c>
      <c r="BF42" s="60">
        <f>+BG42/AN42</f>
        <v>260.7039853257583</v>
      </c>
      <c r="BG42" s="7">
        <f>SUM(BG37:BG40)</f>
        <v>1607192100</v>
      </c>
      <c r="BH42" s="61">
        <f>+BI42/AO42</f>
        <v>62.15822980320632</v>
      </c>
      <c r="BI42" s="7">
        <f>SUM(BI37:BI40)</f>
        <v>437452590</v>
      </c>
      <c r="BJ42" s="61">
        <f>+BK42/AP42</f>
        <v>50.39102571467223</v>
      </c>
      <c r="BK42" s="7">
        <f>SUM(BK37:BK40)</f>
        <v>837740170</v>
      </c>
      <c r="BL42" s="17">
        <f t="shared" si="95"/>
        <v>237.68448707071119</v>
      </c>
      <c r="BM42" s="17">
        <f t="shared" si="96"/>
        <v>6013739110</v>
      </c>
      <c r="BN42" s="17">
        <f>+BO42/F42</f>
        <v>148.86348174127093</v>
      </c>
      <c r="BO42" s="7">
        <f>SUM(BO37:BO40)</f>
        <v>7288931870</v>
      </c>
      <c r="BP42" s="66">
        <f>SUM(BP37:BP40)</f>
        <v>1284084600</v>
      </c>
      <c r="BQ42" s="36">
        <f t="shared" si="97"/>
        <v>8573016470</v>
      </c>
      <c r="BR42" s="17">
        <f>SUM(BR37:BR40)</f>
        <v>1449761000</v>
      </c>
      <c r="BS42" s="43">
        <f>+BR42/F42</f>
        <v>29.60879234459173</v>
      </c>
      <c r="BT42" s="43">
        <f>+BR42/G42</f>
        <v>73.23911714633567</v>
      </c>
      <c r="BU42" s="43">
        <f t="shared" si="98"/>
        <v>16.91074553598752</v>
      </c>
      <c r="BV42" s="17">
        <f aca="true" t="shared" si="115" ref="BV42:CB42">SUM(BV37:BV40)</f>
        <v>1294821</v>
      </c>
      <c r="BW42" s="17">
        <f t="shared" si="115"/>
        <v>8013368</v>
      </c>
      <c r="BX42" s="17">
        <f t="shared" si="115"/>
        <v>47215</v>
      </c>
      <c r="BY42" s="17">
        <f t="shared" si="115"/>
        <v>5284654</v>
      </c>
      <c r="BZ42" s="17">
        <f t="shared" si="115"/>
        <v>1027618</v>
      </c>
      <c r="CA42" s="17">
        <f t="shared" si="115"/>
        <v>3409950</v>
      </c>
      <c r="CB42" s="17">
        <f t="shared" si="115"/>
        <v>11469427</v>
      </c>
      <c r="CC42" s="68">
        <f aca="true" t="shared" si="116" ref="CC42:CI42">+BV42/$G42*1000</f>
        <v>65.41184850643347</v>
      </c>
      <c r="CD42" s="68">
        <f t="shared" si="116"/>
        <v>404.81982732926156</v>
      </c>
      <c r="CE42" s="43">
        <f t="shared" si="116"/>
        <v>2.38521033195419</v>
      </c>
      <c r="CF42" s="68">
        <f t="shared" si="116"/>
        <v>266.97048229594486</v>
      </c>
      <c r="CG42" s="68">
        <f t="shared" si="116"/>
        <v>51.91327058989942</v>
      </c>
      <c r="CH42" s="68">
        <f t="shared" si="116"/>
        <v>172.26406801751966</v>
      </c>
      <c r="CI42" s="68">
        <f t="shared" si="116"/>
        <v>579.4132327013524</v>
      </c>
    </row>
    <row r="43" spans="2:80" ht="15.75">
      <c r="B43" s="7"/>
      <c r="C43" s="7"/>
      <c r="D43" s="11"/>
      <c r="E43" s="7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31"/>
      <c r="T43" s="5"/>
      <c r="U43" s="5"/>
      <c r="AE43" s="43"/>
      <c r="AF43" s="43"/>
      <c r="AG43" s="43"/>
      <c r="AH43" s="43"/>
      <c r="AI43" s="51"/>
      <c r="AJ43" s="51"/>
      <c r="AK43" s="48"/>
      <c r="AL43" s="7"/>
      <c r="AM43" s="7"/>
      <c r="AN43" s="7"/>
      <c r="AO43" s="7"/>
      <c r="AP43" s="7"/>
      <c r="AQ43" s="7"/>
      <c r="AR43" s="17"/>
      <c r="AS43" s="17"/>
      <c r="AZ43" s="43">
        <f t="shared" si="93"/>
        <v>0</v>
      </c>
      <c r="BA43" s="43">
        <f t="shared" si="94"/>
        <v>0</v>
      </c>
      <c r="BC43" s="7"/>
      <c r="BE43" s="7"/>
      <c r="BG43" s="7"/>
      <c r="BI43" s="7"/>
      <c r="BK43" s="7"/>
      <c r="BL43" s="17" t="e">
        <f t="shared" si="95"/>
        <v>#DIV/0!</v>
      </c>
      <c r="BM43" s="17">
        <f t="shared" si="96"/>
        <v>0</v>
      </c>
      <c r="BN43" s="17"/>
      <c r="BO43" s="7"/>
      <c r="BP43" s="66"/>
      <c r="BQ43" s="36"/>
      <c r="BR43" s="17"/>
      <c r="BS43" s="43"/>
      <c r="BT43" s="43"/>
      <c r="BU43" s="43"/>
      <c r="BV43" s="17"/>
      <c r="BW43" s="17"/>
      <c r="BX43" s="17"/>
      <c r="BY43" s="17"/>
      <c r="BZ43" s="17"/>
      <c r="CA43" s="17"/>
      <c r="CB43" s="17"/>
    </row>
    <row r="44" spans="2:87" ht="15.75">
      <c r="B44" s="7" t="s">
        <v>43</v>
      </c>
      <c r="C44" s="7">
        <f>SUM(C37:C38)+C16+C17</f>
        <v>3447.9200000000005</v>
      </c>
      <c r="D44" s="11">
        <f>SUM(D37:D38)+D16+D17</f>
        <v>34479200</v>
      </c>
      <c r="E44" s="16">
        <f>+F44/D44*100</f>
        <v>92.53685700364278</v>
      </c>
      <c r="F44" s="11">
        <f>SUM(F37:F38)+F16+F17</f>
        <v>31905968</v>
      </c>
      <c r="G44" s="7">
        <f>SUM(G37:G38)+G16+G17</f>
        <v>13744700</v>
      </c>
      <c r="H44" s="7">
        <f>SUM(H37:H38)+H16+H17</f>
        <v>2324855</v>
      </c>
      <c r="I44" s="7">
        <f aca="true" t="shared" si="117" ref="I44:Q44">SUM(I37:I38)+I16+I17</f>
        <v>528037208</v>
      </c>
      <c r="J44" s="7">
        <f t="shared" si="117"/>
        <v>31446589</v>
      </c>
      <c r="K44" s="7">
        <f t="shared" si="117"/>
        <v>143556490</v>
      </c>
      <c r="L44" s="7">
        <f>SUM(L37:L38)+L16+L17</f>
        <v>60597083</v>
      </c>
      <c r="M44" s="7">
        <f>SUM(M37:M38)+M16+M17</f>
        <v>45766888</v>
      </c>
      <c r="N44" s="7"/>
      <c r="O44" s="7">
        <f t="shared" si="117"/>
        <v>763637370</v>
      </c>
      <c r="P44" s="7">
        <f t="shared" si="117"/>
        <v>289650488</v>
      </c>
      <c r="Q44" s="7">
        <f t="shared" si="117"/>
        <v>1053287858</v>
      </c>
      <c r="R44" s="7">
        <f>SUM(R37:R38)+R16+R17</f>
        <v>1099054746</v>
      </c>
      <c r="S44" s="15">
        <f>+R44/F44</f>
        <v>34.446682388699195</v>
      </c>
      <c r="T44" s="15">
        <f>+R44/G44</f>
        <v>79.96207600020371</v>
      </c>
      <c r="U44" s="15">
        <f>+R44/H44</f>
        <v>472.7412014942867</v>
      </c>
      <c r="V44" s="43">
        <f aca="true" t="shared" si="118" ref="V44:Y45">+I44/$G44</f>
        <v>38.417514241853226</v>
      </c>
      <c r="W44" s="43">
        <f t="shared" si="118"/>
        <v>2.2879065385203026</v>
      </c>
      <c r="X44" s="43">
        <f t="shared" si="118"/>
        <v>10.44449787918252</v>
      </c>
      <c r="Y44" s="43">
        <f t="shared" si="118"/>
        <v>4.408759958383959</v>
      </c>
      <c r="Z44" s="51">
        <f aca="true" t="shared" si="119" ref="Z44:AB45">+O44/$G44</f>
        <v>55.558678617940004</v>
      </c>
      <c r="AA44" s="51">
        <f t="shared" si="119"/>
        <v>21.07361295626678</v>
      </c>
      <c r="AB44" s="48">
        <f t="shared" si="119"/>
        <v>76.63229157420679</v>
      </c>
      <c r="AC44" s="43">
        <f>+M44/$G44</f>
        <v>3.32978442599693</v>
      </c>
      <c r="AD44" s="43"/>
      <c r="AE44" s="43">
        <f t="shared" si="83"/>
        <v>227.1269425405025</v>
      </c>
      <c r="AF44" s="43">
        <f t="shared" si="84"/>
        <v>13.526258196747754</v>
      </c>
      <c r="AG44" s="43">
        <f t="shared" si="85"/>
        <v>61.74857786829716</v>
      </c>
      <c r="AH44" s="43">
        <f>+L44/$H44</f>
        <v>26.0648870574724</v>
      </c>
      <c r="AI44" s="51">
        <f t="shared" si="86"/>
        <v>328.46666566301985</v>
      </c>
      <c r="AJ44" s="51">
        <f t="shared" si="87"/>
        <v>124.58862509704906</v>
      </c>
      <c r="AK44" s="48">
        <f t="shared" si="88"/>
        <v>453.0552907600689</v>
      </c>
      <c r="AL44" s="7">
        <f aca="true" t="shared" si="120" ref="AL44:AQ44">SUM(AL37:AL38)+AL16+AL17</f>
        <v>11275903</v>
      </c>
      <c r="AM44" s="7">
        <f t="shared" si="120"/>
        <v>239510</v>
      </c>
      <c r="AN44" s="7">
        <f t="shared" si="120"/>
        <v>4068496</v>
      </c>
      <c r="AO44" s="7">
        <f t="shared" si="120"/>
        <v>4423449</v>
      </c>
      <c r="AP44" s="7">
        <f t="shared" si="120"/>
        <v>11898610</v>
      </c>
      <c r="AQ44" s="7">
        <f t="shared" si="120"/>
        <v>2573232</v>
      </c>
      <c r="AR44" s="17">
        <f t="shared" si="90"/>
        <v>15583909</v>
      </c>
      <c r="AS44" s="17">
        <f t="shared" si="91"/>
        <v>20007358</v>
      </c>
      <c r="AT44" s="43">
        <f aca="true" t="shared" si="121" ref="AT44:AY45">+AL44/$D44*100</f>
        <v>32.7034937005499</v>
      </c>
      <c r="AU44" s="43">
        <f t="shared" si="121"/>
        <v>0.6946506879509966</v>
      </c>
      <c r="AV44" s="43">
        <f t="shared" si="121"/>
        <v>11.79985614515418</v>
      </c>
      <c r="AW44" s="43">
        <f t="shared" si="121"/>
        <v>12.829326086452122</v>
      </c>
      <c r="AX44" s="43">
        <f t="shared" si="121"/>
        <v>34.509530383535584</v>
      </c>
      <c r="AY44" s="43">
        <f t="shared" si="121"/>
        <v>7.463142996357224</v>
      </c>
      <c r="AZ44" s="43">
        <f t="shared" si="93"/>
        <v>45.198000533655076</v>
      </c>
      <c r="BA44" s="43">
        <f t="shared" si="94"/>
        <v>58.027326620107196</v>
      </c>
      <c r="BB44" s="60">
        <f>+BC44/AL44</f>
        <v>284.7702973322846</v>
      </c>
      <c r="BC44" s="7">
        <f>SUM(BC37:BC38)+BC16+BC17</f>
        <v>3211042250</v>
      </c>
      <c r="BD44" s="60">
        <f>+BE44/AM44</f>
        <v>406.228967475262</v>
      </c>
      <c r="BE44" s="7">
        <f>SUM(BE37:BE38)+BE16+BE17</f>
        <v>97295900</v>
      </c>
      <c r="BF44" s="60">
        <f>+BG44/AN44</f>
        <v>307.2185643048439</v>
      </c>
      <c r="BG44" s="7">
        <f>SUM(BG37:BG38)+BG16+BG17</f>
        <v>1249917500</v>
      </c>
      <c r="BH44" s="61">
        <f>+BI44/AO44</f>
        <v>72.17987592939356</v>
      </c>
      <c r="BI44" s="7">
        <f>SUM(BI37:BI38)+BI16+BI17</f>
        <v>319284000</v>
      </c>
      <c r="BJ44" s="61">
        <f>+BK44/AP44</f>
        <v>59.22622894607017</v>
      </c>
      <c r="BK44" s="7">
        <f>SUM(BK37:BK38)+BK16+BK17</f>
        <v>704709800</v>
      </c>
      <c r="BL44" s="17">
        <f t="shared" si="95"/>
        <v>292.49757875254534</v>
      </c>
      <c r="BM44" s="17">
        <f t="shared" si="96"/>
        <v>4558255650</v>
      </c>
      <c r="BN44" s="17">
        <f>+BO44/F44</f>
        <v>174.95941354921436</v>
      </c>
      <c r="BO44" s="7">
        <f>SUM(BO37:BO38)+BO16+BO17</f>
        <v>5582249450</v>
      </c>
      <c r="BP44" s="66">
        <f>SUM(BP37:BP38)+BP16+BP17</f>
        <v>1202978000</v>
      </c>
      <c r="BQ44" s="36">
        <f t="shared" si="97"/>
        <v>6785227450</v>
      </c>
      <c r="BR44" s="17">
        <f>SUM(BR37:BR38)+BR16+BR17</f>
        <v>1300531000</v>
      </c>
      <c r="BS44" s="43">
        <f>+BR44/F44</f>
        <v>40.761371038797506</v>
      </c>
      <c r="BT44" s="43">
        <f>+BR44/G44</f>
        <v>94.62054464630003</v>
      </c>
      <c r="BU44" s="43">
        <f t="shared" si="98"/>
        <v>19.16709512810805</v>
      </c>
      <c r="BV44" s="17">
        <f aca="true" t="shared" si="122" ref="BV44:CB44">SUM(BV37:BV38)+BV16+BV17</f>
        <v>626678</v>
      </c>
      <c r="BW44" s="17">
        <f t="shared" si="122"/>
        <v>5357777</v>
      </c>
      <c r="BX44" s="17">
        <f t="shared" si="122"/>
        <v>20945</v>
      </c>
      <c r="BY44" s="17">
        <f t="shared" si="122"/>
        <v>3512954</v>
      </c>
      <c r="BZ44" s="17">
        <f t="shared" si="122"/>
        <v>545712</v>
      </c>
      <c r="CA44" s="17">
        <f t="shared" si="122"/>
        <v>2596172</v>
      </c>
      <c r="CB44" s="17">
        <f t="shared" si="122"/>
        <v>7364578</v>
      </c>
      <c r="CC44" s="68">
        <f aca="true" t="shared" si="123" ref="CC44:CI45">+BV44/$G44*1000</f>
        <v>45.59415629297111</v>
      </c>
      <c r="CD44" s="68">
        <f t="shared" si="123"/>
        <v>389.80676187912434</v>
      </c>
      <c r="CE44" s="43">
        <f t="shared" si="123"/>
        <v>1.5238601060772514</v>
      </c>
      <c r="CF44" s="68">
        <f t="shared" si="123"/>
        <v>255.5860804528291</v>
      </c>
      <c r="CG44" s="68">
        <f t="shared" si="123"/>
        <v>39.70344932955975</v>
      </c>
      <c r="CH44" s="68">
        <f t="shared" si="123"/>
        <v>188.88531579445166</v>
      </c>
      <c r="CI44" s="68">
        <f t="shared" si="123"/>
        <v>535.8122039768057</v>
      </c>
    </row>
    <row r="45" spans="2:87" ht="15.75">
      <c r="B45" s="7" t="s">
        <v>44</v>
      </c>
      <c r="C45" s="16">
        <f>+C40+C24</f>
        <v>1767.97</v>
      </c>
      <c r="D45" s="11">
        <f>+D40+D24</f>
        <v>17679700</v>
      </c>
      <c r="E45" s="16">
        <f>+F45/D45*100</f>
        <v>96.48297199613116</v>
      </c>
      <c r="F45" s="11">
        <f>+F40+F24</f>
        <v>17057900</v>
      </c>
      <c r="G45" s="34">
        <f>+G40+G24</f>
        <v>6050200</v>
      </c>
      <c r="H45" s="34">
        <f>+H40+H24</f>
        <v>817558</v>
      </c>
      <c r="I45" s="34">
        <f aca="true" t="shared" si="124" ref="I45:Q45">+I40+I24</f>
        <v>249100213</v>
      </c>
      <c r="J45" s="34">
        <f t="shared" si="124"/>
        <v>4853199</v>
      </c>
      <c r="K45" s="34">
        <f t="shared" si="124"/>
        <v>29343785</v>
      </c>
      <c r="L45" s="34">
        <f>+L40+L24</f>
        <v>29933070</v>
      </c>
      <c r="M45" s="34">
        <f>+M40+M24</f>
        <v>13466679</v>
      </c>
      <c r="N45" s="34"/>
      <c r="O45" s="34">
        <f t="shared" si="124"/>
        <v>313230267</v>
      </c>
      <c r="P45" s="34">
        <f t="shared" si="124"/>
        <v>102956704</v>
      </c>
      <c r="Q45" s="34">
        <f t="shared" si="124"/>
        <v>416186971</v>
      </c>
      <c r="R45" s="34">
        <f>+R40+R24</f>
        <v>429653650</v>
      </c>
      <c r="S45" s="15">
        <f>+R45/F45</f>
        <v>25.187956899735607</v>
      </c>
      <c r="T45" s="15">
        <f>+R45/G45</f>
        <v>71.01478463521867</v>
      </c>
      <c r="U45" s="15">
        <f>+R45/H45</f>
        <v>525.5329285506349</v>
      </c>
      <c r="V45" s="43">
        <f t="shared" si="118"/>
        <v>41.17222786023603</v>
      </c>
      <c r="W45" s="43">
        <f t="shared" si="118"/>
        <v>0.8021551353674259</v>
      </c>
      <c r="X45" s="43">
        <f t="shared" si="118"/>
        <v>4.850052064394565</v>
      </c>
      <c r="Y45" s="43">
        <f t="shared" si="118"/>
        <v>4.947451323923176</v>
      </c>
      <c r="Z45" s="51">
        <f t="shared" si="119"/>
        <v>51.77188638392119</v>
      </c>
      <c r="AA45" s="51">
        <f t="shared" si="119"/>
        <v>17.017074476876797</v>
      </c>
      <c r="AB45" s="48">
        <f t="shared" si="119"/>
        <v>68.78896086079799</v>
      </c>
      <c r="AC45" s="43">
        <f>+M45/$G45</f>
        <v>2.22582377442068</v>
      </c>
      <c r="AD45" s="43"/>
      <c r="AE45" s="43">
        <f t="shared" si="83"/>
        <v>304.6881236560587</v>
      </c>
      <c r="AF45" s="43">
        <f t="shared" si="84"/>
        <v>5.936213699823131</v>
      </c>
      <c r="AG45" s="43">
        <f t="shared" si="85"/>
        <v>35.8919917608292</v>
      </c>
      <c r="AH45" s="43">
        <f>+L45/$H45</f>
        <v>36.612778542929064</v>
      </c>
      <c r="AI45" s="51">
        <f t="shared" si="86"/>
        <v>383.12910765964006</v>
      </c>
      <c r="AJ45" s="51">
        <f t="shared" si="87"/>
        <v>125.93198769995523</v>
      </c>
      <c r="AK45" s="48">
        <f t="shared" si="88"/>
        <v>509.0610953595953</v>
      </c>
      <c r="AL45" s="34">
        <f aca="true" t="shared" si="125" ref="AL45:AQ45">+AL40+AL24</f>
        <v>7509573</v>
      </c>
      <c r="AM45" s="34">
        <f t="shared" si="125"/>
        <v>111551</v>
      </c>
      <c r="AN45" s="34">
        <f t="shared" si="125"/>
        <v>2096320</v>
      </c>
      <c r="AO45" s="34">
        <f t="shared" si="125"/>
        <v>2614277</v>
      </c>
      <c r="AP45" s="34">
        <f t="shared" si="125"/>
        <v>4726179</v>
      </c>
      <c r="AQ45" s="34">
        <f t="shared" si="125"/>
        <v>621800</v>
      </c>
      <c r="AR45" s="17">
        <f t="shared" si="90"/>
        <v>9717444</v>
      </c>
      <c r="AS45" s="17">
        <f t="shared" si="91"/>
        <v>12331721</v>
      </c>
      <c r="AT45" s="43">
        <f t="shared" si="121"/>
        <v>42.475681148435775</v>
      </c>
      <c r="AU45" s="43">
        <f t="shared" si="121"/>
        <v>0.6309552763904365</v>
      </c>
      <c r="AV45" s="43">
        <f t="shared" si="121"/>
        <v>11.857214771743864</v>
      </c>
      <c r="AW45" s="43">
        <f t="shared" si="121"/>
        <v>14.786885524075636</v>
      </c>
      <c r="AX45" s="43">
        <f t="shared" si="121"/>
        <v>26.732235275485444</v>
      </c>
      <c r="AY45" s="43">
        <f t="shared" si="121"/>
        <v>3.5170280038688437</v>
      </c>
      <c r="AZ45" s="43">
        <f t="shared" si="93"/>
        <v>54.963851196570076</v>
      </c>
      <c r="BA45" s="43">
        <f t="shared" si="94"/>
        <v>69.7507367206457</v>
      </c>
      <c r="BB45" s="60">
        <f>+BC45/AL45</f>
        <v>144.01228405396685</v>
      </c>
      <c r="BC45" s="34">
        <f>+BC40+BC24</f>
        <v>1081470760</v>
      </c>
      <c r="BD45" s="60">
        <f>+BE45/AM45</f>
        <v>150.0488565768124</v>
      </c>
      <c r="BE45" s="34">
        <f>+BE40+BE24</f>
        <v>16738100</v>
      </c>
      <c r="BF45" s="60">
        <f>+BG45/AN45</f>
        <v>170.4294191726454</v>
      </c>
      <c r="BG45" s="34">
        <f>+BG40+BG24</f>
        <v>357274600</v>
      </c>
      <c r="BH45" s="61">
        <f>+BI45/AO45</f>
        <v>45.20125067083557</v>
      </c>
      <c r="BI45" s="34">
        <f>+BI40+BI24</f>
        <v>118168590</v>
      </c>
      <c r="BJ45" s="61">
        <f>+BK45/AP45</f>
        <v>28.147552176927704</v>
      </c>
      <c r="BK45" s="34">
        <f>+BK40+BK24</f>
        <v>133030370</v>
      </c>
      <c r="BL45" s="17">
        <f t="shared" si="95"/>
        <v>149.78048342753505</v>
      </c>
      <c r="BM45" s="17">
        <f t="shared" si="96"/>
        <v>1455483460</v>
      </c>
      <c r="BN45" s="17">
        <f>+BO45/F45</f>
        <v>100.05231710820206</v>
      </c>
      <c r="BO45" s="34">
        <f>+BO40+BO24</f>
        <v>1706682420</v>
      </c>
      <c r="BP45" s="66">
        <f>+BP40+BP24</f>
        <v>81106600</v>
      </c>
      <c r="BQ45" s="36">
        <f t="shared" si="97"/>
        <v>1787789020</v>
      </c>
      <c r="BR45" s="17">
        <f>+BR40+BR24</f>
        <v>149230000</v>
      </c>
      <c r="BS45" s="43">
        <f>+BR45/F45</f>
        <v>8.748439139636181</v>
      </c>
      <c r="BT45" s="43">
        <f>+BR45/G45</f>
        <v>24.66530032065056</v>
      </c>
      <c r="BU45" s="43">
        <f t="shared" si="98"/>
        <v>8.347181816789545</v>
      </c>
      <c r="BV45" s="17">
        <f aca="true" t="shared" si="126" ref="BV45:CB45">+BV40+BV24</f>
        <v>668143</v>
      </c>
      <c r="BW45" s="17">
        <f t="shared" si="126"/>
        <v>2655591</v>
      </c>
      <c r="BX45" s="17">
        <f t="shared" si="126"/>
        <v>26270</v>
      </c>
      <c r="BY45" s="17">
        <f t="shared" si="126"/>
        <v>1771700</v>
      </c>
      <c r="BZ45" s="17">
        <f t="shared" si="126"/>
        <v>481906</v>
      </c>
      <c r="CA45" s="17">
        <f t="shared" si="126"/>
        <v>813778</v>
      </c>
      <c r="CB45" s="17">
        <f t="shared" si="126"/>
        <v>4104849</v>
      </c>
      <c r="CC45" s="68">
        <f t="shared" si="123"/>
        <v>110.43320881954315</v>
      </c>
      <c r="CD45" s="68">
        <f t="shared" si="123"/>
        <v>438.92615120161315</v>
      </c>
      <c r="CE45" s="43">
        <f t="shared" si="123"/>
        <v>4.342005222967836</v>
      </c>
      <c r="CF45" s="68">
        <f t="shared" si="123"/>
        <v>292.8332947671151</v>
      </c>
      <c r="CG45" s="68">
        <f t="shared" si="123"/>
        <v>79.65125119830749</v>
      </c>
      <c r="CH45" s="68">
        <f t="shared" si="123"/>
        <v>134.5043139069783</v>
      </c>
      <c r="CI45" s="68">
        <f t="shared" si="123"/>
        <v>678.4650094211762</v>
      </c>
    </row>
  </sheetData>
  <sheetProtection/>
  <mergeCells count="16">
    <mergeCell ref="CJ3:CP3"/>
    <mergeCell ref="BB3:BC3"/>
    <mergeCell ref="BJ3:BK3"/>
    <mergeCell ref="BN3:BO3"/>
    <mergeCell ref="BN4:BO4"/>
    <mergeCell ref="BH3:BI3"/>
    <mergeCell ref="BF3:BG3"/>
    <mergeCell ref="BD3:BE3"/>
    <mergeCell ref="R2:U2"/>
    <mergeCell ref="R3:U3"/>
    <mergeCell ref="C2:H2"/>
    <mergeCell ref="I2:Q2"/>
    <mergeCell ref="BV3:CB3"/>
    <mergeCell ref="CC3:CI3"/>
    <mergeCell ref="BL3:BM3"/>
    <mergeCell ref="BR3:BU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2007-09-12T10:52:14Z</dcterms:created>
  <dcterms:modified xsi:type="dcterms:W3CDTF">2017-09-02T15:58:03Z</dcterms:modified>
  <cp:category/>
  <cp:version/>
  <cp:contentType/>
  <cp:contentStatus/>
</cp:coreProperties>
</file>