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040" windowHeight="104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<sst xmlns="http://schemas.openxmlformats.org/spreadsheetml/2006/main" count="338" uniqueCount="137">
  <si>
    <t>Tartomány</t>
  </si>
  <si>
    <t>Alsó-Ausztria</t>
  </si>
  <si>
    <t>Felsõ-Ausztria</t>
  </si>
  <si>
    <t>Salzburg</t>
  </si>
  <si>
    <t>Steiermark</t>
  </si>
  <si>
    <t>Kärnthen</t>
  </si>
  <si>
    <t>Krain</t>
  </si>
  <si>
    <t>Küstenland</t>
  </si>
  <si>
    <t>Böhmen</t>
  </si>
  <si>
    <t>Mähren</t>
  </si>
  <si>
    <t>Schlesien</t>
  </si>
  <si>
    <t>Galicia</t>
  </si>
  <si>
    <t>Bukowina</t>
  </si>
  <si>
    <t>Dalmácia</t>
  </si>
  <si>
    <t>Ausztria</t>
  </si>
  <si>
    <t>Osztrák tartományok</t>
  </si>
  <si>
    <t>Cseh tartományok</t>
  </si>
  <si>
    <t>Galícia, Bukovina, Dalmácia</t>
  </si>
  <si>
    <t>Handel-</t>
  </si>
  <si>
    <t>und</t>
  </si>
  <si>
    <t>Gewerbe-</t>
  </si>
  <si>
    <t>treibenden</t>
  </si>
  <si>
    <t>Hausirer</t>
  </si>
  <si>
    <t>Bei der</t>
  </si>
  <si>
    <t xml:space="preserve">Industrie und </t>
  </si>
  <si>
    <t>den Gewerben</t>
  </si>
  <si>
    <t>verwendeten</t>
  </si>
  <si>
    <t>Hilfsarbeiter</t>
  </si>
  <si>
    <t>männlich</t>
  </si>
  <si>
    <t>weiblich</t>
  </si>
  <si>
    <t>Tirol u. Vorarlberg</t>
  </si>
  <si>
    <t>Velence</t>
  </si>
  <si>
    <t>együtt</t>
  </si>
  <si>
    <t>D i e n s t b o t e n</t>
  </si>
  <si>
    <t>Zum Hausstande gehörigen</t>
  </si>
  <si>
    <t>T a g l ö h n e r</t>
  </si>
  <si>
    <t>Magyarország</t>
  </si>
  <si>
    <t>Magyarország összesen</t>
  </si>
  <si>
    <t>Szerb Vajdaság és Temesi Bánság</t>
  </si>
  <si>
    <t>Horvátország</t>
  </si>
  <si>
    <t>Erdély</t>
  </si>
  <si>
    <t>Magyar korona országai</t>
  </si>
  <si>
    <t>Monarchia, 1867 utáni terület</t>
  </si>
  <si>
    <t>den Gewerben und</t>
  </si>
  <si>
    <t>anderen selbst-</t>
  </si>
  <si>
    <t>ständigen Unter-</t>
  </si>
  <si>
    <t>nehmungen</t>
  </si>
  <si>
    <t>Összesen</t>
  </si>
  <si>
    <t>der Privat-</t>
  </si>
  <si>
    <t>Bediensteten</t>
  </si>
  <si>
    <t>und Privat-</t>
  </si>
  <si>
    <t>Pensionisten</t>
  </si>
  <si>
    <t>Pest-Budai kerület</t>
  </si>
  <si>
    <t>Pozsonyi kerület</t>
  </si>
  <si>
    <t>Soproni kerület</t>
  </si>
  <si>
    <t>Kassai kerület</t>
  </si>
  <si>
    <t>Nagyváradi kerület</t>
  </si>
  <si>
    <t>forint</t>
  </si>
  <si>
    <t>aus der Industrie,</t>
  </si>
  <si>
    <t>I. Jahres-Einkommen</t>
  </si>
  <si>
    <t>II.  J a h r e s - E i n k o m m e n  aus dem Dienst- und Lohnverhältnisse</t>
  </si>
  <si>
    <t>Egy főre jutó évi jövedelem bérből és fizetésből</t>
  </si>
  <si>
    <t>vállalkozásból</t>
  </si>
  <si>
    <t>Lakosság</t>
  </si>
  <si>
    <t>Iparosok és</t>
  </si>
  <si>
    <t>kereskedők</t>
  </si>
  <si>
    <t>Házalók</t>
  </si>
  <si>
    <t>Ipari segéd-</t>
  </si>
  <si>
    <t>munkások</t>
  </si>
  <si>
    <t>Gazdasági és házi cselédek</t>
  </si>
  <si>
    <t>férfiak</t>
  </si>
  <si>
    <t>nők</t>
  </si>
  <si>
    <t>N a p s z á m o s o k</t>
  </si>
  <si>
    <t>évi jövedelme (ipar, stb.)</t>
  </si>
  <si>
    <t>Magán-</t>
  </si>
  <si>
    <t>alkalmazottak</t>
  </si>
  <si>
    <t>alkalmazottak,</t>
  </si>
  <si>
    <t>nyugdíjasok</t>
  </si>
  <si>
    <t>Segédmunkások</t>
  </si>
  <si>
    <t>(ipar)</t>
  </si>
  <si>
    <t>Gazdasági és házi</t>
  </si>
  <si>
    <t>c s e l é d e k</t>
  </si>
  <si>
    <t>I. Az önálló vállalkozók</t>
  </si>
  <si>
    <t>II.  A   b é r b ő l   é s   f i z e t é s b ő l   é l ő k  é v i   j ö v e d e l m e</t>
  </si>
  <si>
    <t>im Ganzen</t>
  </si>
  <si>
    <t>von II.</t>
  </si>
  <si>
    <t>évi jövedelem</t>
  </si>
  <si>
    <t xml:space="preserve">Egy főre jutó </t>
  </si>
  <si>
    <t>krajcár</t>
  </si>
  <si>
    <t>N a p s z á m b é r</t>
  </si>
  <si>
    <t>E z e r   l a k o s r a   j u t ó</t>
  </si>
  <si>
    <t>Vállalkozásból</t>
  </si>
  <si>
    <t>eredő</t>
  </si>
  <si>
    <t>jövedelem</t>
  </si>
  <si>
    <t>fizetése és</t>
  </si>
  <si>
    <t>nyugdíja</t>
  </si>
  <si>
    <t>Cselédek</t>
  </si>
  <si>
    <t>és</t>
  </si>
  <si>
    <t>napszámosok</t>
  </si>
  <si>
    <t>bére</t>
  </si>
  <si>
    <t>Összes</t>
  </si>
  <si>
    <t>bér és</t>
  </si>
  <si>
    <t>fizetés</t>
  </si>
  <si>
    <t>E  g  y    l  a  k  o  s  r  a    j  u  t  ó</t>
  </si>
  <si>
    <t>Indexek (Monarchia 1867=100)</t>
  </si>
  <si>
    <t>Monarchia 1858</t>
  </si>
  <si>
    <t>Tafeln zur Statistik des Steuerwesens im Österreichischen Kaiserstaate, mit besonderen Berüchtsichtigung der directen Steuern und des Grundsteuer-Katasters. Wien, 1858.</t>
  </si>
  <si>
    <t>Forrás: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</si>
  <si>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</si>
  <si>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</si>
  <si>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</si>
  <si>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</si>
  <si>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</si>
  <si>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</si>
  <si>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</si>
  <si>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</si>
  <si>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</si>
  <si>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</si>
  <si>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</si>
  <si>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</si>
  <si>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</si>
  <si>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</si>
  <si>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C00</t>
  </si>
  <si>
    <t>C17</t>
  </si>
  <si>
    <t>M1</t>
  </si>
  <si>
    <t>M2</t>
  </si>
  <si>
    <t>M3</t>
  </si>
  <si>
    <t>M4</t>
  </si>
  <si>
    <t>M5</t>
  </si>
  <si>
    <t>M0</t>
  </si>
  <si>
    <t>M6</t>
  </si>
  <si>
    <t>M8</t>
  </si>
  <si>
    <t>M7</t>
  </si>
  <si>
    <t>M00</t>
  </si>
  <si>
    <t>S0</t>
  </si>
  <si>
    <t>S7</t>
  </si>
  <si>
    <t>S9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</si>
</sst>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0"/>
    <numFmt numFmtId="166" formatCode="0.00000"/>
    <numFmt numFmtId="167" formatCode="0.0000"/>
  </numFmts>
  <fonts count="61">
    <font>
      <sz val="12"/>
      <name val="Times New Roman"/>
      <family val="0"/>
    </font>
    <font>
      <b/>
      <sz val="12"/>
      <name val="Times New Roman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sz val="8"/>
      <name val="Times New Roman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 CE"/>
      <family val="0"/>
    </font>
    <font>
      <b/>
      <sz val="12"/>
      <color indexed="8"/>
      <name val="Times New Roman CE"/>
      <family val="1"/>
    </font>
    <font>
      <i/>
      <sz val="12"/>
      <color indexed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62"/>
      <name val="Times New Roman"/>
      <family val="1"/>
    </font>
    <font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i/>
      <sz val="12"/>
      <color theme="3" tint="0.39998000860214233"/>
      <name val="Times New Roman"/>
      <family val="1"/>
    </font>
    <font>
      <b/>
      <sz val="12"/>
      <color theme="3" tint="0.39998000860214233"/>
      <name val="Times New Roman"/>
      <family val="1"/>
    </font>
    <font>
      <b/>
      <i/>
      <sz val="12"/>
      <color theme="3" tint="0.39998000860214233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2" fontId="6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/>
    </xf>
    <xf numFmtId="0" fontId="0" fillId="12" borderId="0" xfId="0" applyFill="1" applyAlignment="1">
      <alignment/>
    </xf>
    <xf numFmtId="0" fontId="0" fillId="12" borderId="0" xfId="0" applyFill="1" applyAlignment="1">
      <alignment horizontal="center"/>
    </xf>
    <xf numFmtId="2" fontId="0" fillId="12" borderId="0" xfId="0" applyNumberFormat="1" applyFill="1" applyAlignment="1">
      <alignment/>
    </xf>
    <xf numFmtId="2" fontId="6" fillId="12" borderId="0" xfId="0" applyNumberFormat="1" applyFont="1" applyFill="1" applyAlignment="1">
      <alignment/>
    </xf>
    <xf numFmtId="2" fontId="6" fillId="12" borderId="0" xfId="0" applyNumberFormat="1" applyFont="1" applyFill="1" applyAlignment="1">
      <alignment/>
    </xf>
    <xf numFmtId="0" fontId="0" fillId="10" borderId="0" xfId="0" applyFill="1" applyAlignment="1">
      <alignment/>
    </xf>
    <xf numFmtId="0" fontId="0" fillId="10" borderId="0" xfId="0" applyFill="1" applyAlignment="1">
      <alignment horizontal="center"/>
    </xf>
    <xf numFmtId="2" fontId="0" fillId="10" borderId="0" xfId="0" applyNumberFormat="1" applyFill="1" applyAlignment="1">
      <alignment/>
    </xf>
    <xf numFmtId="2" fontId="6" fillId="10" borderId="0" xfId="0" applyNumberFormat="1" applyFont="1" applyFill="1" applyAlignment="1">
      <alignment/>
    </xf>
    <xf numFmtId="2" fontId="6" fillId="10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2" fontId="0" fillId="9" borderId="0" xfId="0" applyNumberFormat="1" applyFill="1" applyAlignment="1">
      <alignment/>
    </xf>
    <xf numFmtId="2" fontId="6" fillId="9" borderId="0" xfId="0" applyNumberFormat="1" applyFont="1" applyFill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2" fontId="53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2" fontId="55" fillId="0" borderId="0" xfId="0" applyNumberFormat="1" applyFont="1" applyAlignment="1">
      <alignment/>
    </xf>
    <xf numFmtId="2" fontId="56" fillId="0" borderId="0" xfId="0" applyNumberFormat="1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2" fontId="57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2" fontId="60" fillId="0" borderId="0" xfId="0" applyNumberFormat="1" applyFont="1" applyAlignment="1">
      <alignment/>
    </xf>
    <xf numFmtId="0" fontId="59" fillId="0" borderId="0" xfId="0" applyFont="1" applyAlignment="1">
      <alignment/>
    </xf>
    <xf numFmtId="0" fontId="6" fillId="9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5" fillId="36" borderId="0" xfId="0" applyFont="1" applyFill="1" applyAlignment="1">
      <alignment horizontal="center"/>
    </xf>
    <xf numFmtId="2" fontId="0" fillId="36" borderId="0" xfId="0" applyNumberFormat="1" applyFill="1" applyAlignment="1">
      <alignment/>
    </xf>
    <xf numFmtId="2" fontId="6" fillId="36" borderId="0" xfId="0" applyNumberFormat="1" applyFont="1" applyFill="1" applyAlignment="1">
      <alignment/>
    </xf>
    <xf numFmtId="2" fontId="7" fillId="36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5" fillId="3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6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6" fillId="10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55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" fillId="9" borderId="0" xfId="0" applyFont="1" applyFill="1" applyAlignment="1">
      <alignment horizontal="center"/>
    </xf>
    <xf numFmtId="0" fontId="57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36" borderId="0" xfId="0" applyFill="1" applyAlignment="1">
      <alignment horizontal="center"/>
    </xf>
    <xf numFmtId="0" fontId="6" fillId="36" borderId="0" xfId="0" applyFont="1" applyFill="1" applyAlignment="1">
      <alignment horizontal="center"/>
    </xf>
    <xf numFmtId="0" fontId="6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5"/>
  <sheetViews>
    <sheetView tabSelected="1" zoomScalePageLayoutView="0" workbookViewId="0" topLeftCell="A1">
      <pane xSplit="2" ySplit="14" topLeftCell="C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J38" sqref="BJ38"/>
    </sheetView>
  </sheetViews>
  <sheetFormatPr defaultColWidth="9.00390625" defaultRowHeight="15.75"/>
  <cols>
    <col min="2" max="2" width="27.375" style="0" customWidth="1"/>
    <col min="3" max="3" width="13.875" style="0" customWidth="1"/>
    <col min="4" max="4" width="9.875" style="0" customWidth="1"/>
    <col min="6" max="7" width="12.125" style="0" customWidth="1"/>
    <col min="9" max="9" width="9.00390625" style="7" customWidth="1"/>
    <col min="12" max="12" width="9.00390625" style="7" customWidth="1"/>
    <col min="13" max="13" width="6.875" style="7" customWidth="1"/>
    <col min="14" max="14" width="21.50390625" style="32" customWidth="1"/>
    <col min="15" max="15" width="12.125" style="79" customWidth="1"/>
    <col min="16" max="16" width="13.25390625" style="79" customWidth="1"/>
    <col min="17" max="17" width="9.875" style="79" bestFit="1" customWidth="1"/>
    <col min="18" max="18" width="11.00390625" style="79" customWidth="1"/>
    <col min="19" max="20" width="9.875" style="79" bestFit="1" customWidth="1"/>
    <col min="21" max="21" width="12.625" style="79" customWidth="1"/>
    <col min="22" max="22" width="13.25390625" style="73" customWidth="1"/>
    <col min="23" max="24" width="10.625" style="73" customWidth="1"/>
    <col min="25" max="26" width="9.00390625" style="73" customWidth="1"/>
    <col min="27" max="27" width="16.875" style="50" customWidth="1"/>
    <col min="29" max="29" width="11.375" style="0" customWidth="1"/>
    <col min="30" max="30" width="5.875" style="0" customWidth="1"/>
    <col min="31" max="31" width="11.375" style="54" bestFit="1" customWidth="1"/>
    <col min="32" max="33" width="9.00390625" style="54" customWidth="1"/>
    <col min="34" max="36" width="9.00390625" style="63" customWidth="1"/>
    <col min="37" max="39" width="9.00390625" style="54" customWidth="1"/>
    <col min="40" max="40" width="11.625" style="50" customWidth="1"/>
    <col min="41" max="41" width="10.375" style="50" bestFit="1" customWidth="1"/>
    <col min="42" max="42" width="11.375" style="50" customWidth="1"/>
    <col min="43" max="43" width="9.00390625" style="50" customWidth="1"/>
    <col min="44" max="44" width="6.625" style="0" customWidth="1"/>
    <col min="45" max="45" width="11.625" style="20" customWidth="1"/>
    <col min="46" max="47" width="10.625" style="20" customWidth="1"/>
    <col min="48" max="49" width="9.00390625" style="25" customWidth="1"/>
    <col min="50" max="50" width="15.00390625" style="25" customWidth="1"/>
    <col min="51" max="52" width="9.00390625" style="44" customWidth="1"/>
    <col min="53" max="53" width="10.75390625" style="39" customWidth="1"/>
    <col min="54" max="54" width="9.00390625" style="39" customWidth="1"/>
    <col min="55" max="55" width="12.00390625" style="39" customWidth="1"/>
    <col min="56" max="58" width="9.00390625" style="32" customWidth="1"/>
    <col min="59" max="61" width="9.00390625" style="25" customWidth="1"/>
    <col min="62" max="62" width="11.125" style="20" customWidth="1"/>
    <col min="63" max="63" width="11.75390625" style="20" customWidth="1"/>
    <col min="64" max="64" width="10.375" style="20" customWidth="1"/>
    <col min="65" max="65" width="9.00390625" style="20" customWidth="1"/>
  </cols>
  <sheetData>
    <row r="1" ht="15.75">
      <c r="B1" s="9" t="s">
        <v>106</v>
      </c>
    </row>
    <row r="2" spans="45:65" ht="15.75">
      <c r="AS2" s="91" t="s">
        <v>104</v>
      </c>
      <c r="AT2" s="91"/>
      <c r="AU2" s="91"/>
      <c r="AV2" s="93" t="s">
        <v>104</v>
      </c>
      <c r="AW2" s="93"/>
      <c r="AX2" s="93"/>
      <c r="AY2" s="90" t="s">
        <v>104</v>
      </c>
      <c r="AZ2" s="90"/>
      <c r="BA2" s="90"/>
      <c r="BB2" s="90" t="s">
        <v>104</v>
      </c>
      <c r="BC2" s="90"/>
      <c r="BD2" s="90"/>
      <c r="BE2" s="90" t="s">
        <v>104</v>
      </c>
      <c r="BF2" s="90"/>
      <c r="BG2" s="90"/>
      <c r="BH2" s="90" t="s">
        <v>104</v>
      </c>
      <c r="BI2" s="90"/>
      <c r="BJ2" s="90"/>
      <c r="BK2" s="91" t="s">
        <v>104</v>
      </c>
      <c r="BL2" s="91"/>
      <c r="BM2" s="91"/>
    </row>
    <row r="3" spans="14:65" ht="15.75">
      <c r="N3" s="86" t="s">
        <v>82</v>
      </c>
      <c r="O3" s="110" t="s">
        <v>83</v>
      </c>
      <c r="P3" s="110"/>
      <c r="Q3" s="110"/>
      <c r="R3" s="110"/>
      <c r="S3" s="110"/>
      <c r="T3" s="110"/>
      <c r="U3" s="110"/>
      <c r="V3" s="109" t="s">
        <v>61</v>
      </c>
      <c r="W3" s="109"/>
      <c r="X3" s="109"/>
      <c r="Y3" s="109"/>
      <c r="Z3" s="109"/>
      <c r="AA3" s="72" t="s">
        <v>87</v>
      </c>
      <c r="AB3" s="90" t="s">
        <v>89</v>
      </c>
      <c r="AC3" s="90"/>
      <c r="AD3" s="17"/>
      <c r="AE3" s="103" t="s">
        <v>90</v>
      </c>
      <c r="AF3" s="103"/>
      <c r="AG3" s="103"/>
      <c r="AH3" s="104" t="s">
        <v>90</v>
      </c>
      <c r="AI3" s="104"/>
      <c r="AJ3" s="104"/>
      <c r="AK3" s="103" t="s">
        <v>90</v>
      </c>
      <c r="AL3" s="103"/>
      <c r="AM3" s="103"/>
      <c r="AN3" s="105" t="s">
        <v>103</v>
      </c>
      <c r="AO3" s="105"/>
      <c r="AP3" s="105"/>
      <c r="AQ3" s="105"/>
      <c r="AR3" s="17"/>
      <c r="AS3" s="90" t="s">
        <v>61</v>
      </c>
      <c r="AT3" s="90"/>
      <c r="AU3" s="90"/>
      <c r="AV3" s="90"/>
      <c r="AW3" s="90"/>
      <c r="AX3" s="49" t="s">
        <v>87</v>
      </c>
      <c r="AY3" s="100" t="s">
        <v>89</v>
      </c>
      <c r="AZ3" s="100"/>
      <c r="BA3" s="101" t="s">
        <v>90</v>
      </c>
      <c r="BB3" s="101"/>
      <c r="BC3" s="101"/>
      <c r="BD3" s="102" t="s">
        <v>90</v>
      </c>
      <c r="BE3" s="102"/>
      <c r="BF3" s="102"/>
      <c r="BG3" s="93" t="s">
        <v>90</v>
      </c>
      <c r="BH3" s="93"/>
      <c r="BI3" s="93"/>
      <c r="BJ3" s="91" t="s">
        <v>103</v>
      </c>
      <c r="BK3" s="91"/>
      <c r="BL3" s="91"/>
      <c r="BM3" s="91"/>
    </row>
    <row r="4" spans="14:52" ht="15.75">
      <c r="N4" s="87" t="s">
        <v>73</v>
      </c>
      <c r="O4" s="80" t="s">
        <v>74</v>
      </c>
      <c r="P4" s="79" t="s">
        <v>78</v>
      </c>
      <c r="Q4" s="111" t="s">
        <v>80</v>
      </c>
      <c r="R4" s="111"/>
      <c r="S4" s="112" t="s">
        <v>72</v>
      </c>
      <c r="T4" s="112"/>
      <c r="U4" s="81" t="s">
        <v>47</v>
      </c>
      <c r="V4" s="73" t="s">
        <v>78</v>
      </c>
      <c r="W4" s="108" t="s">
        <v>80</v>
      </c>
      <c r="X4" s="108"/>
      <c r="Y4" s="113" t="s">
        <v>72</v>
      </c>
      <c r="Z4" s="113"/>
      <c r="AA4" s="72" t="s">
        <v>86</v>
      </c>
      <c r="AB4" s="114" t="s">
        <v>72</v>
      </c>
      <c r="AC4" s="114"/>
      <c r="AD4" s="18"/>
      <c r="AS4" s="20" t="s">
        <v>78</v>
      </c>
      <c r="AT4" s="94" t="s">
        <v>80</v>
      </c>
      <c r="AU4" s="94"/>
      <c r="AV4" s="98" t="s">
        <v>72</v>
      </c>
      <c r="AW4" s="98"/>
      <c r="AX4" s="49" t="s">
        <v>86</v>
      </c>
      <c r="AY4" s="99" t="s">
        <v>72</v>
      </c>
      <c r="AZ4" s="99"/>
    </row>
    <row r="5" spans="3:65" s="6" customFormat="1" ht="15.75">
      <c r="C5" s="17" t="s">
        <v>63</v>
      </c>
      <c r="D5" s="6" t="s">
        <v>64</v>
      </c>
      <c r="E5" s="6" t="s">
        <v>66</v>
      </c>
      <c r="F5" s="6" t="s">
        <v>67</v>
      </c>
      <c r="G5" s="92" t="s">
        <v>69</v>
      </c>
      <c r="H5" s="92"/>
      <c r="I5" s="92"/>
      <c r="J5" s="92" t="s">
        <v>72</v>
      </c>
      <c r="K5" s="92"/>
      <c r="L5" s="92"/>
      <c r="M5" s="8"/>
      <c r="N5" s="33"/>
      <c r="O5" s="80" t="s">
        <v>76</v>
      </c>
      <c r="P5" s="80" t="s">
        <v>79</v>
      </c>
      <c r="Q5" s="111" t="s">
        <v>81</v>
      </c>
      <c r="R5" s="111"/>
      <c r="S5" s="80"/>
      <c r="T5" s="80"/>
      <c r="U5" s="80"/>
      <c r="V5" s="74"/>
      <c r="W5" s="108" t="s">
        <v>81</v>
      </c>
      <c r="X5" s="108"/>
      <c r="Y5" s="74"/>
      <c r="Z5" s="74"/>
      <c r="AA5" s="72" t="s">
        <v>62</v>
      </c>
      <c r="AE5" s="55" t="s">
        <v>64</v>
      </c>
      <c r="AF5" s="55" t="s">
        <v>66</v>
      </c>
      <c r="AG5" s="55" t="s">
        <v>67</v>
      </c>
      <c r="AH5" s="106" t="s">
        <v>69</v>
      </c>
      <c r="AI5" s="106"/>
      <c r="AJ5" s="106"/>
      <c r="AK5" s="107" t="s">
        <v>72</v>
      </c>
      <c r="AL5" s="107"/>
      <c r="AM5" s="107"/>
      <c r="AN5" s="51" t="s">
        <v>91</v>
      </c>
      <c r="AO5" s="51" t="s">
        <v>74</v>
      </c>
      <c r="AP5" s="51" t="s">
        <v>96</v>
      </c>
      <c r="AQ5" s="51" t="s">
        <v>100</v>
      </c>
      <c r="AS5" s="21"/>
      <c r="AT5" s="94" t="s">
        <v>81</v>
      </c>
      <c r="AU5" s="94"/>
      <c r="AV5" s="26"/>
      <c r="AW5" s="26"/>
      <c r="AX5" s="49" t="s">
        <v>62</v>
      </c>
      <c r="AY5" s="45"/>
      <c r="AZ5" s="45"/>
      <c r="BA5" s="40" t="s">
        <v>64</v>
      </c>
      <c r="BB5" s="40" t="s">
        <v>66</v>
      </c>
      <c r="BC5" s="40" t="s">
        <v>67</v>
      </c>
      <c r="BD5" s="95" t="s">
        <v>69</v>
      </c>
      <c r="BE5" s="95"/>
      <c r="BF5" s="95"/>
      <c r="BG5" s="96" t="s">
        <v>72</v>
      </c>
      <c r="BH5" s="96"/>
      <c r="BI5" s="96"/>
      <c r="BJ5" s="21" t="s">
        <v>91</v>
      </c>
      <c r="BK5" s="21" t="s">
        <v>74</v>
      </c>
      <c r="BL5" s="21" t="s">
        <v>96</v>
      </c>
      <c r="BM5" s="21" t="s">
        <v>100</v>
      </c>
    </row>
    <row r="6" spans="4:65" s="6" customFormat="1" ht="16.5" customHeight="1">
      <c r="D6" s="6" t="s">
        <v>65</v>
      </c>
      <c r="F6" s="6" t="s">
        <v>68</v>
      </c>
      <c r="G6" s="6" t="s">
        <v>70</v>
      </c>
      <c r="H6" s="6" t="s">
        <v>71</v>
      </c>
      <c r="I6" s="8" t="s">
        <v>32</v>
      </c>
      <c r="J6" s="6" t="s">
        <v>70</v>
      </c>
      <c r="K6" s="6" t="s">
        <v>71</v>
      </c>
      <c r="L6" s="8" t="s">
        <v>32</v>
      </c>
      <c r="M6" s="8"/>
      <c r="N6" s="33"/>
      <c r="O6" s="80" t="s">
        <v>77</v>
      </c>
      <c r="P6" s="80"/>
      <c r="Q6" s="80" t="s">
        <v>70</v>
      </c>
      <c r="R6" s="80" t="s">
        <v>71</v>
      </c>
      <c r="S6" s="80" t="s">
        <v>70</v>
      </c>
      <c r="T6" s="80" t="s">
        <v>71</v>
      </c>
      <c r="U6" s="80"/>
      <c r="V6" s="74"/>
      <c r="W6" s="74" t="s">
        <v>70</v>
      </c>
      <c r="X6" s="74" t="s">
        <v>71</v>
      </c>
      <c r="Y6" s="74" t="s">
        <v>70</v>
      </c>
      <c r="Z6" s="74" t="s">
        <v>71</v>
      </c>
      <c r="AA6" s="51"/>
      <c r="AB6" s="6" t="s">
        <v>70</v>
      </c>
      <c r="AC6" s="6" t="s">
        <v>71</v>
      </c>
      <c r="AE6" s="55" t="s">
        <v>65</v>
      </c>
      <c r="AF6" s="55"/>
      <c r="AG6" s="55" t="s">
        <v>68</v>
      </c>
      <c r="AH6" s="64" t="s">
        <v>70</v>
      </c>
      <c r="AI6" s="64" t="s">
        <v>71</v>
      </c>
      <c r="AJ6" s="65" t="s">
        <v>32</v>
      </c>
      <c r="AK6" s="55" t="s">
        <v>70</v>
      </c>
      <c r="AL6" s="55" t="s">
        <v>71</v>
      </c>
      <c r="AM6" s="56" t="s">
        <v>32</v>
      </c>
      <c r="AN6" s="51" t="s">
        <v>92</v>
      </c>
      <c r="AO6" s="51" t="s">
        <v>75</v>
      </c>
      <c r="AP6" s="51" t="s">
        <v>97</v>
      </c>
      <c r="AQ6" s="51" t="s">
        <v>101</v>
      </c>
      <c r="AS6" s="21"/>
      <c r="AT6" s="21" t="s">
        <v>70</v>
      </c>
      <c r="AU6" s="21" t="s">
        <v>71</v>
      </c>
      <c r="AV6" s="26" t="s">
        <v>70</v>
      </c>
      <c r="AW6" s="26" t="s">
        <v>71</v>
      </c>
      <c r="AX6" s="26"/>
      <c r="AY6" s="45" t="s">
        <v>70</v>
      </c>
      <c r="AZ6" s="45" t="s">
        <v>71</v>
      </c>
      <c r="BA6" s="40" t="s">
        <v>65</v>
      </c>
      <c r="BB6" s="40"/>
      <c r="BC6" s="40" t="s">
        <v>68</v>
      </c>
      <c r="BD6" s="33" t="s">
        <v>70</v>
      </c>
      <c r="BE6" s="33" t="s">
        <v>71</v>
      </c>
      <c r="BF6" s="34" t="s">
        <v>32</v>
      </c>
      <c r="BG6" s="26" t="s">
        <v>70</v>
      </c>
      <c r="BH6" s="26" t="s">
        <v>71</v>
      </c>
      <c r="BI6" s="27" t="s">
        <v>32</v>
      </c>
      <c r="BJ6" s="21" t="s">
        <v>92</v>
      </c>
      <c r="BK6" s="21" t="s">
        <v>75</v>
      </c>
      <c r="BL6" s="21" t="s">
        <v>97</v>
      </c>
      <c r="BM6" s="21" t="s">
        <v>101</v>
      </c>
    </row>
    <row r="7" spans="14:65" ht="15.75">
      <c r="N7" s="86" t="s">
        <v>59</v>
      </c>
      <c r="O7" s="110" t="s">
        <v>60</v>
      </c>
      <c r="P7" s="110"/>
      <c r="Q7" s="110"/>
      <c r="R7" s="110"/>
      <c r="S7" s="110"/>
      <c r="T7" s="110"/>
      <c r="U7" s="110"/>
      <c r="AJ7" s="66"/>
      <c r="AM7" s="57"/>
      <c r="AN7" s="50" t="s">
        <v>93</v>
      </c>
      <c r="AO7" s="51" t="s">
        <v>94</v>
      </c>
      <c r="AP7" s="51" t="s">
        <v>98</v>
      </c>
      <c r="AQ7" s="51" t="s">
        <v>102</v>
      </c>
      <c r="AR7" s="6"/>
      <c r="BF7" s="35"/>
      <c r="BI7" s="28"/>
      <c r="BJ7" s="21" t="s">
        <v>93</v>
      </c>
      <c r="BK7" s="21" t="s">
        <v>94</v>
      </c>
      <c r="BL7" s="21" t="s">
        <v>98</v>
      </c>
      <c r="BM7" s="21" t="s">
        <v>102</v>
      </c>
    </row>
    <row r="8" spans="14:64" ht="15.75">
      <c r="N8" s="33" t="s">
        <v>58</v>
      </c>
      <c r="O8" s="80" t="s">
        <v>48</v>
      </c>
      <c r="P8" s="80" t="s">
        <v>23</v>
      </c>
      <c r="Q8" s="79" t="s">
        <v>34</v>
      </c>
      <c r="S8" s="82"/>
      <c r="T8" s="82"/>
      <c r="U8" s="80" t="s">
        <v>84</v>
      </c>
      <c r="V8" s="74" t="s">
        <v>23</v>
      </c>
      <c r="W8" s="73" t="s">
        <v>34</v>
      </c>
      <c r="Y8" s="108" t="s">
        <v>35</v>
      </c>
      <c r="Z8" s="108"/>
      <c r="AA8" s="51" t="s">
        <v>58</v>
      </c>
      <c r="AB8" s="92" t="s">
        <v>35</v>
      </c>
      <c r="AC8" s="92"/>
      <c r="AD8" s="6"/>
      <c r="AJ8" s="66"/>
      <c r="AM8" s="57"/>
      <c r="AO8" s="51" t="s">
        <v>95</v>
      </c>
      <c r="AP8" s="51" t="s">
        <v>99</v>
      </c>
      <c r="AS8" s="21" t="s">
        <v>23</v>
      </c>
      <c r="AT8" s="20" t="s">
        <v>34</v>
      </c>
      <c r="AV8" s="96" t="s">
        <v>35</v>
      </c>
      <c r="AW8" s="96"/>
      <c r="AX8" s="26" t="s">
        <v>58</v>
      </c>
      <c r="AY8" s="97" t="s">
        <v>35</v>
      </c>
      <c r="AZ8" s="97"/>
      <c r="BF8" s="35"/>
      <c r="BI8" s="28"/>
      <c r="BK8" s="21" t="s">
        <v>95</v>
      </c>
      <c r="BL8" s="21" t="s">
        <v>99</v>
      </c>
    </row>
    <row r="9" spans="4:61" ht="15.75">
      <c r="D9" s="6" t="s">
        <v>18</v>
      </c>
      <c r="E9" s="6" t="s">
        <v>22</v>
      </c>
      <c r="F9" s="6" t="s">
        <v>23</v>
      </c>
      <c r="G9" s="92" t="s">
        <v>34</v>
      </c>
      <c r="H9" s="92"/>
      <c r="I9" s="92"/>
      <c r="J9" s="92" t="s">
        <v>35</v>
      </c>
      <c r="K9" s="92"/>
      <c r="L9" s="92"/>
      <c r="M9" s="6"/>
      <c r="N9" s="33" t="s">
        <v>43</v>
      </c>
      <c r="O9" s="80" t="s">
        <v>49</v>
      </c>
      <c r="P9" s="80" t="s">
        <v>24</v>
      </c>
      <c r="Q9" s="111" t="s">
        <v>33</v>
      </c>
      <c r="R9" s="111"/>
      <c r="S9" s="111" t="s">
        <v>35</v>
      </c>
      <c r="T9" s="111"/>
      <c r="U9" s="80" t="s">
        <v>85</v>
      </c>
      <c r="V9" s="74" t="s">
        <v>24</v>
      </c>
      <c r="W9" s="108" t="s">
        <v>33</v>
      </c>
      <c r="X9" s="108"/>
      <c r="AA9" s="51" t="s">
        <v>43</v>
      </c>
      <c r="AE9" s="55" t="s">
        <v>18</v>
      </c>
      <c r="AF9" s="55" t="s">
        <v>22</v>
      </c>
      <c r="AG9" s="55" t="s">
        <v>23</v>
      </c>
      <c r="AH9" s="106" t="s">
        <v>34</v>
      </c>
      <c r="AI9" s="106"/>
      <c r="AJ9" s="106"/>
      <c r="AK9" s="107" t="s">
        <v>35</v>
      </c>
      <c r="AL9" s="107"/>
      <c r="AM9" s="107"/>
      <c r="AS9" s="21" t="s">
        <v>24</v>
      </c>
      <c r="AT9" s="94" t="s">
        <v>33</v>
      </c>
      <c r="AU9" s="94"/>
      <c r="AX9" s="26" t="s">
        <v>43</v>
      </c>
      <c r="BA9" s="40" t="s">
        <v>18</v>
      </c>
      <c r="BB9" s="40" t="s">
        <v>22</v>
      </c>
      <c r="BC9" s="40" t="s">
        <v>23</v>
      </c>
      <c r="BD9" s="95" t="s">
        <v>34</v>
      </c>
      <c r="BE9" s="95"/>
      <c r="BF9" s="95"/>
      <c r="BG9" s="96" t="s">
        <v>35</v>
      </c>
      <c r="BH9" s="96"/>
      <c r="BI9" s="96"/>
    </row>
    <row r="10" spans="2:61" ht="15.75">
      <c r="B10" s="1" t="s">
        <v>0</v>
      </c>
      <c r="D10" s="6" t="s">
        <v>19</v>
      </c>
      <c r="E10" s="6"/>
      <c r="F10" s="6" t="s">
        <v>24</v>
      </c>
      <c r="G10" s="92" t="s">
        <v>33</v>
      </c>
      <c r="H10" s="92"/>
      <c r="I10" s="92"/>
      <c r="N10" s="33" t="s">
        <v>44</v>
      </c>
      <c r="O10" s="80" t="s">
        <v>50</v>
      </c>
      <c r="P10" s="80" t="s">
        <v>25</v>
      </c>
      <c r="Q10" s="80" t="s">
        <v>28</v>
      </c>
      <c r="R10" s="80" t="s">
        <v>29</v>
      </c>
      <c r="S10" s="80" t="s">
        <v>28</v>
      </c>
      <c r="T10" s="80" t="s">
        <v>29</v>
      </c>
      <c r="U10" s="81"/>
      <c r="V10" s="74" t="s">
        <v>25</v>
      </c>
      <c r="W10" s="74" t="s">
        <v>28</v>
      </c>
      <c r="X10" s="74" t="s">
        <v>29</v>
      </c>
      <c r="Y10" s="74" t="s">
        <v>28</v>
      </c>
      <c r="Z10" s="74" t="s">
        <v>29</v>
      </c>
      <c r="AA10" s="51" t="s">
        <v>44</v>
      </c>
      <c r="AB10" s="6" t="s">
        <v>28</v>
      </c>
      <c r="AC10" s="6" t="s">
        <v>29</v>
      </c>
      <c r="AD10" s="6"/>
      <c r="AE10" s="55" t="s">
        <v>19</v>
      </c>
      <c r="AF10" s="55"/>
      <c r="AG10" s="55" t="s">
        <v>24</v>
      </c>
      <c r="AH10" s="106" t="s">
        <v>33</v>
      </c>
      <c r="AI10" s="106"/>
      <c r="AJ10" s="106"/>
      <c r="AM10" s="57"/>
      <c r="AS10" s="21" t="s">
        <v>25</v>
      </c>
      <c r="AT10" s="21" t="s">
        <v>28</v>
      </c>
      <c r="AU10" s="21" t="s">
        <v>29</v>
      </c>
      <c r="AV10" s="26" t="s">
        <v>28</v>
      </c>
      <c r="AW10" s="26" t="s">
        <v>29</v>
      </c>
      <c r="AX10" s="26" t="s">
        <v>44</v>
      </c>
      <c r="AY10" s="45" t="s">
        <v>28</v>
      </c>
      <c r="AZ10" s="45" t="s">
        <v>29</v>
      </c>
      <c r="BA10" s="40" t="s">
        <v>19</v>
      </c>
      <c r="BB10" s="40"/>
      <c r="BC10" s="40" t="s">
        <v>24</v>
      </c>
      <c r="BD10" s="95" t="s">
        <v>33</v>
      </c>
      <c r="BE10" s="95"/>
      <c r="BF10" s="95"/>
      <c r="BI10" s="28"/>
    </row>
    <row r="11" spans="2:61" ht="15.75">
      <c r="B11" s="2"/>
      <c r="C11" s="2"/>
      <c r="D11" s="6" t="s">
        <v>20</v>
      </c>
      <c r="E11" s="6"/>
      <c r="F11" s="6" t="s">
        <v>25</v>
      </c>
      <c r="G11" s="6" t="s">
        <v>28</v>
      </c>
      <c r="H11" s="6" t="s">
        <v>29</v>
      </c>
      <c r="I11" s="8" t="s">
        <v>32</v>
      </c>
      <c r="J11" s="6" t="s">
        <v>28</v>
      </c>
      <c r="K11" s="6" t="s">
        <v>29</v>
      </c>
      <c r="L11" s="8" t="s">
        <v>32</v>
      </c>
      <c r="M11" s="8"/>
      <c r="N11" s="33" t="s">
        <v>45</v>
      </c>
      <c r="O11" s="80" t="s">
        <v>51</v>
      </c>
      <c r="P11" s="80" t="s">
        <v>26</v>
      </c>
      <c r="S11" s="81"/>
      <c r="V11" s="74" t="s">
        <v>26</v>
      </c>
      <c r="Y11" s="75"/>
      <c r="AA11" s="51" t="s">
        <v>45</v>
      </c>
      <c r="AE11" s="55" t="s">
        <v>20</v>
      </c>
      <c r="AF11" s="55"/>
      <c r="AG11" s="55" t="s">
        <v>25</v>
      </c>
      <c r="AH11" s="64" t="s">
        <v>28</v>
      </c>
      <c r="AI11" s="64" t="s">
        <v>29</v>
      </c>
      <c r="AJ11" s="65" t="s">
        <v>32</v>
      </c>
      <c r="AK11" s="55" t="s">
        <v>28</v>
      </c>
      <c r="AL11" s="55" t="s">
        <v>29</v>
      </c>
      <c r="AM11" s="56" t="s">
        <v>32</v>
      </c>
      <c r="AS11" s="21" t="s">
        <v>26</v>
      </c>
      <c r="AV11" s="27"/>
      <c r="AX11" s="26" t="s">
        <v>45</v>
      </c>
      <c r="BA11" s="40" t="s">
        <v>20</v>
      </c>
      <c r="BB11" s="40"/>
      <c r="BC11" s="40" t="s">
        <v>25</v>
      </c>
      <c r="BD11" s="33" t="s">
        <v>28</v>
      </c>
      <c r="BE11" s="33" t="s">
        <v>29</v>
      </c>
      <c r="BF11" s="34" t="s">
        <v>32</v>
      </c>
      <c r="BG11" s="26" t="s">
        <v>28</v>
      </c>
      <c r="BH11" s="26" t="s">
        <v>29</v>
      </c>
      <c r="BI11" s="27" t="s">
        <v>32</v>
      </c>
    </row>
    <row r="12" spans="3:61" ht="15.75">
      <c r="C12" s="1"/>
      <c r="D12" s="6" t="s">
        <v>21</v>
      </c>
      <c r="E12" s="6"/>
      <c r="F12" s="6" t="s">
        <v>26</v>
      </c>
      <c r="N12" s="33" t="s">
        <v>46</v>
      </c>
      <c r="P12" s="80" t="s">
        <v>27</v>
      </c>
      <c r="Q12" s="111"/>
      <c r="R12" s="111"/>
      <c r="S12" s="111"/>
      <c r="V12" s="74" t="s">
        <v>27</v>
      </c>
      <c r="W12" s="108"/>
      <c r="X12" s="108"/>
      <c r="Y12" s="108"/>
      <c r="AA12" s="51" t="s">
        <v>46</v>
      </c>
      <c r="AE12" s="55" t="s">
        <v>21</v>
      </c>
      <c r="AF12" s="55"/>
      <c r="AG12" s="55" t="s">
        <v>26</v>
      </c>
      <c r="AJ12" s="66"/>
      <c r="AM12" s="57"/>
      <c r="AS12" s="21" t="s">
        <v>27</v>
      </c>
      <c r="AT12" s="92"/>
      <c r="AU12" s="92"/>
      <c r="AV12" s="92"/>
      <c r="AX12" s="26" t="s">
        <v>46</v>
      </c>
      <c r="BA12" s="40" t="s">
        <v>21</v>
      </c>
      <c r="BB12" s="40"/>
      <c r="BC12" s="40" t="s">
        <v>26</v>
      </c>
      <c r="BF12" s="35"/>
      <c r="BI12" s="28"/>
    </row>
    <row r="13" spans="2:61" ht="15.75">
      <c r="B13" s="2"/>
      <c r="C13" s="2"/>
      <c r="D13" s="6"/>
      <c r="E13" s="6"/>
      <c r="F13" s="6" t="s">
        <v>27</v>
      </c>
      <c r="Q13" s="111"/>
      <c r="R13" s="111"/>
      <c r="S13" s="111"/>
      <c r="AE13" s="55"/>
      <c r="AF13" s="55"/>
      <c r="AG13" s="55" t="s">
        <v>27</v>
      </c>
      <c r="AJ13" s="66"/>
      <c r="AM13" s="57"/>
      <c r="BA13" s="40"/>
      <c r="BB13" s="40"/>
      <c r="BC13" s="40" t="s">
        <v>27</v>
      </c>
      <c r="BF13" s="35"/>
      <c r="BI13" s="28"/>
    </row>
    <row r="14" spans="2:44" ht="15.75">
      <c r="B14" s="2"/>
      <c r="C14" s="2"/>
      <c r="N14" s="33" t="s">
        <v>57</v>
      </c>
      <c r="O14" s="80" t="s">
        <v>57</v>
      </c>
      <c r="P14" s="80" t="s">
        <v>57</v>
      </c>
      <c r="Q14" s="80" t="s">
        <v>57</v>
      </c>
      <c r="R14" s="80" t="s">
        <v>57</v>
      </c>
      <c r="S14" s="80" t="s">
        <v>57</v>
      </c>
      <c r="T14" s="80" t="s">
        <v>57</v>
      </c>
      <c r="U14" s="80" t="s">
        <v>57</v>
      </c>
      <c r="V14" s="74" t="s">
        <v>57</v>
      </c>
      <c r="W14" s="74" t="s">
        <v>57</v>
      </c>
      <c r="X14" s="74" t="s">
        <v>57</v>
      </c>
      <c r="Y14" s="74" t="s">
        <v>57</v>
      </c>
      <c r="Z14" s="74" t="s">
        <v>57</v>
      </c>
      <c r="AA14" s="51" t="s">
        <v>57</v>
      </c>
      <c r="AB14" s="6" t="s">
        <v>88</v>
      </c>
      <c r="AC14" s="6" t="s">
        <v>88</v>
      </c>
      <c r="AD14" s="6"/>
      <c r="AN14" s="51" t="s">
        <v>57</v>
      </c>
      <c r="AO14" s="51" t="s">
        <v>57</v>
      </c>
      <c r="AP14" s="51" t="s">
        <v>57</v>
      </c>
      <c r="AQ14" s="51" t="s">
        <v>57</v>
      </c>
      <c r="AR14" s="6"/>
    </row>
    <row r="15" spans="1:67" ht="15.75">
      <c r="A15" t="s">
        <v>108</v>
      </c>
      <c r="B15" s="3" t="s">
        <v>1</v>
      </c>
      <c r="C15" s="14">
        <v>1681697</v>
      </c>
      <c r="D15">
        <v>87708</v>
      </c>
      <c r="E15">
        <v>3236</v>
      </c>
      <c r="F15">
        <v>134363</v>
      </c>
      <c r="G15">
        <v>59273</v>
      </c>
      <c r="H15">
        <v>98668</v>
      </c>
      <c r="I15" s="7">
        <f>SUM(G15:H15)</f>
        <v>157941</v>
      </c>
      <c r="J15">
        <v>48595</v>
      </c>
      <c r="K15">
        <v>40421</v>
      </c>
      <c r="L15" s="7">
        <f>SUM(J15:K15)</f>
        <v>89016</v>
      </c>
      <c r="N15" s="32">
        <v>60058772</v>
      </c>
      <c r="O15" s="79">
        <v>9149061</v>
      </c>
      <c r="P15" s="79">
        <v>31551096</v>
      </c>
      <c r="Q15" s="79">
        <v>10096294</v>
      </c>
      <c r="R15" s="79">
        <v>13759705</v>
      </c>
      <c r="S15" s="79">
        <v>10088342</v>
      </c>
      <c r="T15" s="79">
        <v>6487256</v>
      </c>
      <c r="U15" s="79">
        <f>SUM(O15:T15)</f>
        <v>81131754</v>
      </c>
      <c r="V15" s="76">
        <f>+P15/F15</f>
        <v>234.81982390985613</v>
      </c>
      <c r="W15" s="76">
        <f>+Q15/G15</f>
        <v>170.3354647141194</v>
      </c>
      <c r="X15" s="76">
        <f>+R15/H15</f>
        <v>139.45458507317468</v>
      </c>
      <c r="Y15" s="76">
        <f>+S15/J15</f>
        <v>207.60041156497581</v>
      </c>
      <c r="Z15" s="76">
        <f>+T15/K15</f>
        <v>160.49221939091066</v>
      </c>
      <c r="AA15" s="52">
        <f>+N15/D15</f>
        <v>684.7581976558581</v>
      </c>
      <c r="AB15">
        <v>42</v>
      </c>
      <c r="AC15">
        <v>32</v>
      </c>
      <c r="AE15" s="58">
        <f aca="true" t="shared" si="0" ref="AE15:AE30">+D15/$C15*1000</f>
        <v>52.15446064302903</v>
      </c>
      <c r="AF15" s="58">
        <f aca="true" t="shared" si="1" ref="AF15:AF30">+E15/$C15*1000</f>
        <v>1.9242467578880145</v>
      </c>
      <c r="AG15" s="58">
        <f aca="true" t="shared" si="2" ref="AG15:AG30">+F15/$C15*1000</f>
        <v>79.89727043575625</v>
      </c>
      <c r="AH15" s="67">
        <f aca="true" t="shared" si="3" ref="AH15:AH30">+G15/$C15*1000</f>
        <v>35.245945018632966</v>
      </c>
      <c r="AI15" s="67">
        <f aca="true" t="shared" si="4" ref="AI15:AI30">+H15/$C15*1000</f>
        <v>58.671686992365444</v>
      </c>
      <c r="AJ15" s="68">
        <f aca="true" t="shared" si="5" ref="AJ15:AJ30">+I15/$C15*1000</f>
        <v>93.91763201099842</v>
      </c>
      <c r="AK15" s="58">
        <f aca="true" t="shared" si="6" ref="AK15:AK30">+J15/$C15*1000</f>
        <v>28.89640642755502</v>
      </c>
      <c r="AL15" s="58">
        <f aca="true" t="shared" si="7" ref="AL15:AL30">+K15/$C15*1000</f>
        <v>24.035839987821824</v>
      </c>
      <c r="AM15" s="59">
        <f aca="true" t="shared" si="8" ref="AM15:AM30">+L15/$C15*1000</f>
        <v>52.932246415376845</v>
      </c>
      <c r="AN15" s="52">
        <f>+N15/C15</f>
        <v>35.71319446963395</v>
      </c>
      <c r="AO15" s="52">
        <f aca="true" t="shared" si="9" ref="AO15:AO30">+O15/C15</f>
        <v>5.440374217234139</v>
      </c>
      <c r="AP15" s="52">
        <f>+AQ15-AO15</f>
        <v>42.80360433538265</v>
      </c>
      <c r="AQ15" s="52">
        <f aca="true" t="shared" si="10" ref="AQ15:AQ30">+U15/C15</f>
        <v>48.24397855261679</v>
      </c>
      <c r="AR15" s="12"/>
      <c r="AS15" s="22">
        <f aca="true" t="shared" si="11" ref="AS15:AS30">+V15/V$48*100</f>
        <v>143.43621351081296</v>
      </c>
      <c r="AT15" s="22">
        <f aca="true" t="shared" si="12" ref="AT15:AT30">+W15/W$48*100</f>
        <v>147.009663233205</v>
      </c>
      <c r="AU15" s="22">
        <f aca="true" t="shared" si="13" ref="AU15:AU30">+X15/X$48*100</f>
        <v>140.5317663177105</v>
      </c>
      <c r="AV15" s="29">
        <f aca="true" t="shared" si="14" ref="AV15:AV30">+Y15/Y$48*100</f>
        <v>146.32547787347855</v>
      </c>
      <c r="AW15" s="29">
        <f aca="true" t="shared" si="15" ref="AW15:AW30">+Z15/Z$48*100</f>
        <v>162.75181945271478</v>
      </c>
      <c r="AX15" s="29">
        <f aca="true" t="shared" si="16" ref="AX15:AX30">+AA15/AA$48*100</f>
        <v>283.4629252051303</v>
      </c>
      <c r="AY15" s="46">
        <f aca="true" t="shared" si="17" ref="AY15:AY30">+AB15/AB$48*100</f>
        <v>150</v>
      </c>
      <c r="AZ15" s="46">
        <f aca="true" t="shared" si="18" ref="AZ15:AZ30">+AC15/AC$48*100</f>
        <v>160</v>
      </c>
      <c r="BA15" s="41">
        <f aca="true" t="shared" si="19" ref="BA15:BA30">+AE15/AE$48*100</f>
        <v>182.7297696190316</v>
      </c>
      <c r="BB15" s="41">
        <f aca="true" t="shared" si="20" ref="BB15:BB30">+AF15/AF$48*100</f>
        <v>171.11351016220667</v>
      </c>
      <c r="BC15" s="41">
        <f aca="true" t="shared" si="21" ref="BC15:BC30">+AG15/AG$48*100</f>
        <v>318.47831363214533</v>
      </c>
      <c r="BD15" s="36">
        <f aca="true" t="shared" si="22" ref="BD15:BD30">+AH15/AH$48*100</f>
        <v>123.9561021083625</v>
      </c>
      <c r="BE15" s="36">
        <f aca="true" t="shared" si="23" ref="BE15:BE30">+AI15/AI$48*100</f>
        <v>176.15540734999436</v>
      </c>
      <c r="BF15" s="36">
        <f aca="true" t="shared" si="24" ref="BF15:BF30">+AJ15/AJ$48*100</f>
        <v>152.11552309654422</v>
      </c>
      <c r="BG15" s="29">
        <f aca="true" t="shared" si="25" ref="BG15:BG30">+AK15/AK$48*100</f>
        <v>78.93129937579985</v>
      </c>
      <c r="BH15" s="29">
        <f aca="true" t="shared" si="26" ref="BH15:BH30">+AL15/AL$48*100</f>
        <v>76.63422605302794</v>
      </c>
      <c r="BI15" s="29">
        <f aca="true" t="shared" si="27" ref="BI15:BI30">+AM15/AM$48*100</f>
        <v>77.87138938846137</v>
      </c>
      <c r="BJ15" s="22">
        <f>+AN15/AN$48*100</f>
        <v>517.9711501827024</v>
      </c>
      <c r="BK15" s="22">
        <f>+AO15/AO$48*100</f>
        <v>417.3387423659536</v>
      </c>
      <c r="BL15" s="22">
        <f aca="true" t="shared" si="28" ref="BL15:BL30">+AP15/AP$48*100</f>
        <v>225.3572759700611</v>
      </c>
      <c r="BM15" s="22">
        <f aca="true" t="shared" si="29" ref="BM15:BM30">+AQ15/AQ$48*100</f>
        <v>237.68724951322199</v>
      </c>
      <c r="BN15" s="12"/>
      <c r="BO15" s="12"/>
    </row>
    <row r="16" spans="1:65" ht="15.75">
      <c r="A16" t="s">
        <v>109</v>
      </c>
      <c r="B16" s="3" t="s">
        <v>2</v>
      </c>
      <c r="C16" s="14">
        <v>707450</v>
      </c>
      <c r="D16">
        <v>35396</v>
      </c>
      <c r="E16">
        <v>1031</v>
      </c>
      <c r="F16">
        <v>31236</v>
      </c>
      <c r="G16">
        <v>56306</v>
      </c>
      <c r="H16">
        <v>69710</v>
      </c>
      <c r="I16" s="7">
        <f aca="true" t="shared" si="30" ref="I16:I30">SUM(G16:H16)</f>
        <v>126016</v>
      </c>
      <c r="J16">
        <v>18967</v>
      </c>
      <c r="K16">
        <v>18584</v>
      </c>
      <c r="L16" s="7">
        <f aca="true" t="shared" si="31" ref="L16:L30">SUM(J16:K16)</f>
        <v>37551</v>
      </c>
      <c r="N16" s="32">
        <v>5763610</v>
      </c>
      <c r="O16" s="79">
        <v>1038869</v>
      </c>
      <c r="P16" s="79">
        <v>5365695</v>
      </c>
      <c r="Q16" s="79">
        <v>7480558</v>
      </c>
      <c r="R16" s="79">
        <v>8050796</v>
      </c>
      <c r="S16" s="79">
        <v>2761930</v>
      </c>
      <c r="T16" s="79">
        <v>2070937</v>
      </c>
      <c r="U16" s="79">
        <f aca="true" t="shared" si="32" ref="U16:U52">SUM(O16:T16)</f>
        <v>26768785</v>
      </c>
      <c r="V16" s="76">
        <f aca="true" t="shared" si="33" ref="V16:V52">+P16/F16</f>
        <v>171.77919708029196</v>
      </c>
      <c r="W16" s="76">
        <f aca="true" t="shared" si="34" ref="W16:W30">+Q16/G16</f>
        <v>132.8554328135545</v>
      </c>
      <c r="X16" s="76">
        <f aca="true" t="shared" si="35" ref="X16:X30">+R16/H16</f>
        <v>115.48982929278439</v>
      </c>
      <c r="Y16" s="76">
        <f aca="true" t="shared" si="36" ref="Y16:Y52">+S16/J16</f>
        <v>145.61765171086626</v>
      </c>
      <c r="Z16" s="76">
        <f aca="true" t="shared" si="37" ref="Z16:Z52">+T16/K16</f>
        <v>111.43655832974602</v>
      </c>
      <c r="AA16" s="52">
        <f aca="true" t="shared" si="38" ref="AA16:AA52">+N16/D16</f>
        <v>162.83224093117866</v>
      </c>
      <c r="AB16">
        <v>29</v>
      </c>
      <c r="AC16">
        <v>22</v>
      </c>
      <c r="AE16" s="58">
        <f t="shared" si="0"/>
        <v>50.033217895257614</v>
      </c>
      <c r="AF16" s="58">
        <f t="shared" si="1"/>
        <v>1.457346808961764</v>
      </c>
      <c r="AG16" s="58">
        <f t="shared" si="2"/>
        <v>44.15294367093081</v>
      </c>
      <c r="AH16" s="67">
        <f t="shared" si="3"/>
        <v>79.59007703724645</v>
      </c>
      <c r="AI16" s="67">
        <f t="shared" si="4"/>
        <v>98.53699908120716</v>
      </c>
      <c r="AJ16" s="68">
        <f t="shared" si="5"/>
        <v>178.1270761184536</v>
      </c>
      <c r="AK16" s="58">
        <f t="shared" si="6"/>
        <v>26.81037529154004</v>
      </c>
      <c r="AL16" s="58">
        <f t="shared" si="7"/>
        <v>26.268994275213796</v>
      </c>
      <c r="AM16" s="59">
        <f t="shared" si="8"/>
        <v>53.07936956675383</v>
      </c>
      <c r="AN16" s="52">
        <f aca="true" t="shared" si="39" ref="AN16:AN42">+N16/C16</f>
        <v>8.147020990882748</v>
      </c>
      <c r="AO16" s="52">
        <f t="shared" si="9"/>
        <v>1.468469856526963</v>
      </c>
      <c r="AP16" s="52">
        <f aca="true" t="shared" si="40" ref="AP16:AP30">+AQ16-AO16</f>
        <v>36.36994275213796</v>
      </c>
      <c r="AQ16" s="52">
        <f t="shared" si="10"/>
        <v>37.838412608664925</v>
      </c>
      <c r="AR16" s="12"/>
      <c r="AS16" s="22">
        <f t="shared" si="11"/>
        <v>104.92877977194748</v>
      </c>
      <c r="AT16" s="22">
        <f t="shared" si="12"/>
        <v>114.66216075085728</v>
      </c>
      <c r="AU16" s="22">
        <f t="shared" si="13"/>
        <v>116.38190091584042</v>
      </c>
      <c r="AV16" s="29">
        <f t="shared" si="14"/>
        <v>102.63742886047854</v>
      </c>
      <c r="AW16" s="29">
        <f t="shared" si="15"/>
        <v>113.00549453764917</v>
      </c>
      <c r="AX16" s="29">
        <f t="shared" si="16"/>
        <v>67.40613473495898</v>
      </c>
      <c r="AY16" s="46">
        <f t="shared" si="17"/>
        <v>103.57142857142858</v>
      </c>
      <c r="AZ16" s="46">
        <f t="shared" si="18"/>
        <v>110.00000000000001</v>
      </c>
      <c r="BA16" s="41">
        <f t="shared" si="19"/>
        <v>175.29772653341067</v>
      </c>
      <c r="BB16" s="41">
        <f t="shared" si="20"/>
        <v>129.59446442245272</v>
      </c>
      <c r="BC16" s="41">
        <f t="shared" si="21"/>
        <v>175.99794042425913</v>
      </c>
      <c r="BD16" s="36">
        <f t="shared" si="22"/>
        <v>279.9095246510148</v>
      </c>
      <c r="BE16" s="36">
        <f t="shared" si="23"/>
        <v>295.8467039554313</v>
      </c>
      <c r="BF16" s="36">
        <f t="shared" si="24"/>
        <v>288.5069904471548</v>
      </c>
      <c r="BG16" s="29">
        <f t="shared" si="25"/>
        <v>73.2332500866319</v>
      </c>
      <c r="BH16" s="29">
        <f t="shared" si="26"/>
        <v>83.75426223890679</v>
      </c>
      <c r="BI16" s="29">
        <f t="shared" si="27"/>
        <v>78.08782993245474</v>
      </c>
      <c r="BJ16" s="22">
        <f aca="true" t="shared" si="41" ref="BJ15:BJ30">+AN16/AN$48*100</f>
        <v>118.16142173443076</v>
      </c>
      <c r="BK16" s="22">
        <f aca="true" t="shared" si="42" ref="BK15:BK30">+AO16/AO$48*100</f>
        <v>112.64838385269107</v>
      </c>
      <c r="BL16" s="22">
        <f t="shared" si="28"/>
        <v>191.48460399709012</v>
      </c>
      <c r="BM16" s="22">
        <f t="shared" si="29"/>
        <v>186.42136259742946</v>
      </c>
    </row>
    <row r="17" spans="1:65" ht="15.75">
      <c r="A17" t="s">
        <v>110</v>
      </c>
      <c r="B17" s="3" t="s">
        <v>3</v>
      </c>
      <c r="C17" s="14">
        <v>146769</v>
      </c>
      <c r="D17">
        <v>6406</v>
      </c>
      <c r="E17">
        <v>173</v>
      </c>
      <c r="F17">
        <v>3162</v>
      </c>
      <c r="G17">
        <v>12751</v>
      </c>
      <c r="H17">
        <v>16534</v>
      </c>
      <c r="I17" s="7">
        <f t="shared" si="30"/>
        <v>29285</v>
      </c>
      <c r="J17">
        <v>2528</v>
      </c>
      <c r="K17">
        <v>2061</v>
      </c>
      <c r="L17" s="7">
        <f t="shared" si="31"/>
        <v>4589</v>
      </c>
      <c r="N17" s="32">
        <v>1150255</v>
      </c>
      <c r="O17" s="79">
        <v>101966</v>
      </c>
      <c r="P17" s="79">
        <v>1031389</v>
      </c>
      <c r="Q17" s="79">
        <v>1677532</v>
      </c>
      <c r="R17" s="79">
        <v>1727050</v>
      </c>
      <c r="S17" s="79">
        <v>452009</v>
      </c>
      <c r="T17" s="79">
        <v>238312</v>
      </c>
      <c r="U17" s="79">
        <f t="shared" si="32"/>
        <v>5228258</v>
      </c>
      <c r="V17" s="76">
        <f t="shared" si="33"/>
        <v>326.18247944339026</v>
      </c>
      <c r="W17" s="76">
        <f t="shared" si="34"/>
        <v>131.560818759313</v>
      </c>
      <c r="X17" s="76">
        <f t="shared" si="35"/>
        <v>104.45445748155316</v>
      </c>
      <c r="Y17" s="76">
        <f t="shared" si="36"/>
        <v>178.80102848101265</v>
      </c>
      <c r="Z17" s="76">
        <f t="shared" si="37"/>
        <v>115.62930616205725</v>
      </c>
      <c r="AA17" s="52">
        <f t="shared" si="38"/>
        <v>179.55900718076802</v>
      </c>
      <c r="AB17">
        <v>35</v>
      </c>
      <c r="AC17">
        <v>23</v>
      </c>
      <c r="AE17" s="58">
        <f t="shared" si="0"/>
        <v>43.64681915118315</v>
      </c>
      <c r="AF17" s="58">
        <f t="shared" si="1"/>
        <v>1.1787230273422862</v>
      </c>
      <c r="AG17" s="58">
        <f t="shared" si="2"/>
        <v>21.54405903153936</v>
      </c>
      <c r="AH17" s="67">
        <f t="shared" si="3"/>
        <v>86.87801920023983</v>
      </c>
      <c r="AI17" s="67">
        <f t="shared" si="4"/>
        <v>112.65321695998473</v>
      </c>
      <c r="AJ17" s="68">
        <f t="shared" si="5"/>
        <v>199.53123616022458</v>
      </c>
      <c r="AK17" s="58">
        <f t="shared" si="6"/>
        <v>17.224345740585548</v>
      </c>
      <c r="AL17" s="58">
        <f t="shared" si="7"/>
        <v>14.042474909551744</v>
      </c>
      <c r="AM17" s="59">
        <f t="shared" si="8"/>
        <v>31.26682065013729</v>
      </c>
      <c r="AN17" s="52">
        <f t="shared" si="39"/>
        <v>7.837179513384979</v>
      </c>
      <c r="AO17" s="52">
        <f t="shared" si="9"/>
        <v>0.6947379896299627</v>
      </c>
      <c r="AP17" s="52">
        <f t="shared" si="40"/>
        <v>34.92762095537886</v>
      </c>
      <c r="AQ17" s="52">
        <f t="shared" si="10"/>
        <v>35.62235894500883</v>
      </c>
      <c r="AR17" s="12"/>
      <c r="AS17" s="22">
        <f t="shared" si="11"/>
        <v>199.24373924617663</v>
      </c>
      <c r="AT17" s="22">
        <f t="shared" si="12"/>
        <v>113.54483162359399</v>
      </c>
      <c r="AU17" s="22">
        <f t="shared" si="13"/>
        <v>105.26128919990974</v>
      </c>
      <c r="AV17" s="29">
        <f t="shared" si="14"/>
        <v>126.02646468533109</v>
      </c>
      <c r="AW17" s="29">
        <f t="shared" si="15"/>
        <v>117.25727285316371</v>
      </c>
      <c r="AX17" s="29">
        <f t="shared" si="16"/>
        <v>74.33035719270015</v>
      </c>
      <c r="AY17" s="46">
        <f t="shared" si="17"/>
        <v>125</v>
      </c>
      <c r="AZ17" s="46">
        <f t="shared" si="18"/>
        <v>114.99999999999999</v>
      </c>
      <c r="BA17" s="41">
        <f t="shared" si="19"/>
        <v>152.92216830096294</v>
      </c>
      <c r="BB17" s="41">
        <f t="shared" si="20"/>
        <v>104.81786386842356</v>
      </c>
      <c r="BC17" s="41">
        <f t="shared" si="21"/>
        <v>85.87672084083383</v>
      </c>
      <c r="BD17" s="36">
        <f t="shared" si="22"/>
        <v>305.5404136068442</v>
      </c>
      <c r="BE17" s="36">
        <f t="shared" si="23"/>
        <v>338.2291244745636</v>
      </c>
      <c r="BF17" s="36">
        <f t="shared" si="24"/>
        <v>323.17465541569715</v>
      </c>
      <c r="BG17" s="29">
        <f t="shared" si="25"/>
        <v>47.04875651617398</v>
      </c>
      <c r="BH17" s="29">
        <f t="shared" si="26"/>
        <v>44.77206526203385</v>
      </c>
      <c r="BI17" s="29">
        <f t="shared" si="27"/>
        <v>45.998251173385256</v>
      </c>
      <c r="BJ17" s="22">
        <f t="shared" si="41"/>
        <v>113.66759392492783</v>
      </c>
      <c r="BK17" s="22">
        <f t="shared" si="42"/>
        <v>53.29432632548286</v>
      </c>
      <c r="BL17" s="22">
        <f t="shared" si="28"/>
        <v>183.89090444218633</v>
      </c>
      <c r="BM17" s="22">
        <f t="shared" si="29"/>
        <v>175.50336379445665</v>
      </c>
    </row>
    <row r="18" spans="1:65" ht="15.75">
      <c r="A18" t="s">
        <v>111</v>
      </c>
      <c r="B18" s="3" t="s">
        <v>4</v>
      </c>
      <c r="C18" s="14">
        <v>1056773</v>
      </c>
      <c r="D18">
        <v>30939</v>
      </c>
      <c r="E18">
        <v>615</v>
      </c>
      <c r="F18">
        <v>33906</v>
      </c>
      <c r="G18">
        <v>63388</v>
      </c>
      <c r="H18">
        <v>80749</v>
      </c>
      <c r="I18" s="7">
        <f t="shared" si="30"/>
        <v>144137</v>
      </c>
      <c r="J18">
        <v>24622</v>
      </c>
      <c r="K18">
        <v>27728</v>
      </c>
      <c r="L18" s="7">
        <f t="shared" si="31"/>
        <v>52350</v>
      </c>
      <c r="N18" s="32">
        <v>5793108</v>
      </c>
      <c r="O18" s="79">
        <v>931257</v>
      </c>
      <c r="P18" s="79">
        <v>7536423</v>
      </c>
      <c r="Q18" s="79">
        <v>8198942</v>
      </c>
      <c r="R18" s="79">
        <v>8930647</v>
      </c>
      <c r="S18" s="79">
        <v>3827001</v>
      </c>
      <c r="T18" s="79">
        <v>3186167</v>
      </c>
      <c r="U18" s="79">
        <f t="shared" si="32"/>
        <v>32610437</v>
      </c>
      <c r="V18" s="76">
        <f t="shared" si="33"/>
        <v>222.2740222969386</v>
      </c>
      <c r="W18" s="76">
        <f t="shared" si="34"/>
        <v>129.34533350160913</v>
      </c>
      <c r="X18" s="76">
        <f t="shared" si="35"/>
        <v>110.59761730795428</v>
      </c>
      <c r="Y18" s="76">
        <f t="shared" si="36"/>
        <v>155.43014377386078</v>
      </c>
      <c r="Z18" s="76">
        <f t="shared" si="37"/>
        <v>114.9079270051933</v>
      </c>
      <c r="AA18" s="52">
        <f t="shared" si="38"/>
        <v>187.2428973140696</v>
      </c>
      <c r="AB18">
        <v>31</v>
      </c>
      <c r="AC18">
        <v>23</v>
      </c>
      <c r="AE18" s="58">
        <f t="shared" si="0"/>
        <v>29.276864567887333</v>
      </c>
      <c r="AF18" s="58">
        <f t="shared" si="1"/>
        <v>0.5819603642409487</v>
      </c>
      <c r="AG18" s="58">
        <f t="shared" si="2"/>
        <v>32.08446847146928</v>
      </c>
      <c r="AH18" s="67">
        <f t="shared" si="3"/>
        <v>59.98260742846382</v>
      </c>
      <c r="AI18" s="67">
        <f t="shared" si="4"/>
        <v>76.41092268632904</v>
      </c>
      <c r="AJ18" s="68">
        <f t="shared" si="5"/>
        <v>136.39353011479287</v>
      </c>
      <c r="AK18" s="58">
        <f t="shared" si="6"/>
        <v>23.299232663968514</v>
      </c>
      <c r="AL18" s="58">
        <f t="shared" si="7"/>
        <v>26.238369072639063</v>
      </c>
      <c r="AM18" s="59">
        <f t="shared" si="8"/>
        <v>49.537601736607584</v>
      </c>
      <c r="AN18" s="52">
        <f t="shared" si="39"/>
        <v>5.481884945962851</v>
      </c>
      <c r="AO18" s="52">
        <f t="shared" si="9"/>
        <v>0.8812270941820051</v>
      </c>
      <c r="AP18" s="52">
        <f t="shared" si="40"/>
        <v>29.977279888869226</v>
      </c>
      <c r="AQ18" s="52">
        <f t="shared" si="10"/>
        <v>30.85850698305123</v>
      </c>
      <c r="AR18" s="12"/>
      <c r="AS18" s="22">
        <f t="shared" si="11"/>
        <v>135.77279630500863</v>
      </c>
      <c r="AT18" s="22">
        <f t="shared" si="12"/>
        <v>111.63273573575403</v>
      </c>
      <c r="AU18" s="22">
        <f t="shared" si="13"/>
        <v>111.45190029185163</v>
      </c>
      <c r="AV18" s="29">
        <f t="shared" si="14"/>
        <v>109.55368485160886</v>
      </c>
      <c r="AW18" s="29">
        <f t="shared" si="15"/>
        <v>116.52573726383457</v>
      </c>
      <c r="AX18" s="29">
        <f t="shared" si="16"/>
        <v>77.51118508435127</v>
      </c>
      <c r="AY18" s="46">
        <f t="shared" si="17"/>
        <v>110.71428571428572</v>
      </c>
      <c r="AZ18" s="46">
        <f t="shared" si="18"/>
        <v>114.99999999999999</v>
      </c>
      <c r="BA18" s="41">
        <f t="shared" si="19"/>
        <v>102.57520932435699</v>
      </c>
      <c r="BB18" s="41">
        <f t="shared" si="20"/>
        <v>51.75078523184935</v>
      </c>
      <c r="BC18" s="41">
        <f t="shared" si="21"/>
        <v>127.89182104529493</v>
      </c>
      <c r="BD18" s="36">
        <f t="shared" si="22"/>
        <v>210.95221612579314</v>
      </c>
      <c r="BE18" s="36">
        <f t="shared" si="23"/>
        <v>229.41554780162883</v>
      </c>
      <c r="BF18" s="36">
        <f t="shared" si="24"/>
        <v>220.9124392953848</v>
      </c>
      <c r="BG18" s="29">
        <f t="shared" si="25"/>
        <v>63.64247101924909</v>
      </c>
      <c r="BH18" s="29">
        <f t="shared" si="26"/>
        <v>83.65661894047324</v>
      </c>
      <c r="BI18" s="29">
        <f t="shared" si="27"/>
        <v>72.87735048934681</v>
      </c>
      <c r="BJ18" s="22">
        <f t="shared" si="41"/>
        <v>79.50726035006309</v>
      </c>
      <c r="BK18" s="22">
        <f t="shared" si="42"/>
        <v>67.60016729358269</v>
      </c>
      <c r="BL18" s="22">
        <f t="shared" si="28"/>
        <v>157.8277867399895</v>
      </c>
      <c r="BM18" s="22">
        <f t="shared" si="29"/>
        <v>152.0329348643275</v>
      </c>
    </row>
    <row r="19" spans="1:65" ht="15.75">
      <c r="A19" t="s">
        <v>112</v>
      </c>
      <c r="B19" s="3" t="s">
        <v>5</v>
      </c>
      <c r="C19" s="14">
        <v>332456</v>
      </c>
      <c r="D19">
        <v>12442</v>
      </c>
      <c r="E19">
        <v>134</v>
      </c>
      <c r="F19">
        <v>15525</v>
      </c>
      <c r="G19">
        <v>27306</v>
      </c>
      <c r="H19">
        <v>28456</v>
      </c>
      <c r="I19" s="7">
        <f t="shared" si="30"/>
        <v>55762</v>
      </c>
      <c r="J19">
        <v>7414</v>
      </c>
      <c r="K19">
        <v>8326</v>
      </c>
      <c r="L19" s="7">
        <f t="shared" si="31"/>
        <v>15740</v>
      </c>
      <c r="N19" s="32">
        <v>2212825</v>
      </c>
      <c r="O19" s="79">
        <v>343460</v>
      </c>
      <c r="P19" s="79">
        <v>3040488</v>
      </c>
      <c r="Q19" s="79">
        <v>3792760</v>
      </c>
      <c r="R19" s="79">
        <v>3333720</v>
      </c>
      <c r="S19" s="79">
        <v>1177600</v>
      </c>
      <c r="T19" s="79">
        <v>884313</v>
      </c>
      <c r="U19" s="79">
        <f t="shared" si="32"/>
        <v>12572341</v>
      </c>
      <c r="V19" s="76">
        <f t="shared" si="33"/>
        <v>195.8446376811594</v>
      </c>
      <c r="W19" s="76">
        <f t="shared" si="34"/>
        <v>138.8984106057277</v>
      </c>
      <c r="X19" s="76">
        <f t="shared" si="35"/>
        <v>117.1535001405679</v>
      </c>
      <c r="Y19" s="76">
        <f t="shared" si="36"/>
        <v>158.8346371729161</v>
      </c>
      <c r="Z19" s="76">
        <f t="shared" si="37"/>
        <v>106.2110257026183</v>
      </c>
      <c r="AA19" s="52">
        <f t="shared" si="38"/>
        <v>177.85122970583507</v>
      </c>
      <c r="AB19">
        <v>31</v>
      </c>
      <c r="AC19">
        <v>21</v>
      </c>
      <c r="AE19" s="58">
        <f t="shared" si="0"/>
        <v>37.4245012873884</v>
      </c>
      <c r="AF19" s="58">
        <f t="shared" si="1"/>
        <v>0.4030608561734485</v>
      </c>
      <c r="AG19" s="58">
        <f t="shared" si="2"/>
        <v>46.697908896214834</v>
      </c>
      <c r="AH19" s="67">
        <f t="shared" si="3"/>
        <v>82.13417715427005</v>
      </c>
      <c r="AI19" s="67">
        <f t="shared" si="4"/>
        <v>85.59328151695262</v>
      </c>
      <c r="AJ19" s="68">
        <f t="shared" si="5"/>
        <v>167.72745867122265</v>
      </c>
      <c r="AK19" s="58">
        <f t="shared" si="6"/>
        <v>22.30069543037274</v>
      </c>
      <c r="AL19" s="58">
        <f t="shared" si="7"/>
        <v>25.043915585821885</v>
      </c>
      <c r="AM19" s="59">
        <f t="shared" si="8"/>
        <v>47.34461101619463</v>
      </c>
      <c r="AN19" s="52">
        <f t="shared" si="39"/>
        <v>6.655993575089636</v>
      </c>
      <c r="AO19" s="52">
        <f t="shared" si="9"/>
        <v>1.0330991168756167</v>
      </c>
      <c r="AP19" s="52">
        <f t="shared" si="40"/>
        <v>36.78345705897923</v>
      </c>
      <c r="AQ19" s="52">
        <f t="shared" si="10"/>
        <v>37.81655617585485</v>
      </c>
      <c r="AR19" s="12"/>
      <c r="AS19" s="22">
        <f t="shared" si="11"/>
        <v>119.62879793388481</v>
      </c>
      <c r="AT19" s="22">
        <f t="shared" si="12"/>
        <v>119.87761093114777</v>
      </c>
      <c r="AU19" s="22">
        <f t="shared" si="13"/>
        <v>118.05842236321784</v>
      </c>
      <c r="AV19" s="29">
        <f t="shared" si="14"/>
        <v>111.9533146007915</v>
      </c>
      <c r="AW19" s="29">
        <f t="shared" si="15"/>
        <v>107.70639065646297</v>
      </c>
      <c r="AX19" s="29">
        <f t="shared" si="16"/>
        <v>73.62340457745418</v>
      </c>
      <c r="AY19" s="46">
        <f t="shared" si="17"/>
        <v>110.71428571428572</v>
      </c>
      <c r="AZ19" s="46">
        <f t="shared" si="18"/>
        <v>105</v>
      </c>
      <c r="BA19" s="41">
        <f t="shared" si="19"/>
        <v>131.12148824926402</v>
      </c>
      <c r="BB19" s="41">
        <f t="shared" si="20"/>
        <v>35.84215882193884</v>
      </c>
      <c r="BC19" s="41">
        <f t="shared" si="21"/>
        <v>186.14242006393127</v>
      </c>
      <c r="BD19" s="36">
        <f t="shared" si="22"/>
        <v>288.8568442281452</v>
      </c>
      <c r="BE19" s="36">
        <f t="shared" si="23"/>
        <v>256.98458907451385</v>
      </c>
      <c r="BF19" s="36">
        <f t="shared" si="24"/>
        <v>271.66304736515474</v>
      </c>
      <c r="BG19" s="29">
        <f t="shared" si="25"/>
        <v>60.9149401229618</v>
      </c>
      <c r="BH19" s="29">
        <f t="shared" si="26"/>
        <v>79.84830524871322</v>
      </c>
      <c r="BI19" s="29">
        <f t="shared" si="27"/>
        <v>69.65112742345873</v>
      </c>
      <c r="BJ19" s="22">
        <f t="shared" si="41"/>
        <v>96.5361037817347</v>
      </c>
      <c r="BK19" s="22">
        <f t="shared" si="42"/>
        <v>79.25048332345105</v>
      </c>
      <c r="BL19" s="22">
        <f t="shared" si="28"/>
        <v>193.66172106962048</v>
      </c>
      <c r="BM19" s="22">
        <f t="shared" si="29"/>
        <v>186.31368086066863</v>
      </c>
    </row>
    <row r="20" spans="1:65" ht="15.75">
      <c r="A20" t="s">
        <v>113</v>
      </c>
      <c r="B20" s="3" t="s">
        <v>6</v>
      </c>
      <c r="C20" s="14">
        <v>451941</v>
      </c>
      <c r="D20">
        <v>13165</v>
      </c>
      <c r="E20">
        <v>3547</v>
      </c>
      <c r="F20">
        <v>8246</v>
      </c>
      <c r="G20">
        <v>11484</v>
      </c>
      <c r="H20">
        <v>13489</v>
      </c>
      <c r="I20" s="7">
        <f t="shared" si="30"/>
        <v>24973</v>
      </c>
      <c r="J20">
        <v>10679</v>
      </c>
      <c r="K20">
        <v>11264</v>
      </c>
      <c r="L20" s="7">
        <f t="shared" si="31"/>
        <v>21943</v>
      </c>
      <c r="N20" s="32">
        <v>2123535</v>
      </c>
      <c r="O20" s="79">
        <v>350012</v>
      </c>
      <c r="P20" s="79">
        <v>1228750</v>
      </c>
      <c r="Q20" s="79">
        <v>981371</v>
      </c>
      <c r="R20" s="79">
        <v>915912</v>
      </c>
      <c r="S20" s="79">
        <v>1956940</v>
      </c>
      <c r="T20" s="79">
        <v>1503460</v>
      </c>
      <c r="U20" s="79">
        <f t="shared" si="32"/>
        <v>6936445</v>
      </c>
      <c r="V20" s="76">
        <f t="shared" si="33"/>
        <v>149.0116420082464</v>
      </c>
      <c r="W20" s="76">
        <f t="shared" si="34"/>
        <v>85.45550330895159</v>
      </c>
      <c r="X20" s="76">
        <f t="shared" si="35"/>
        <v>67.90065979687152</v>
      </c>
      <c r="Y20" s="76">
        <f t="shared" si="36"/>
        <v>183.25124075287948</v>
      </c>
      <c r="Z20" s="76">
        <f t="shared" si="37"/>
        <v>133.4747869318182</v>
      </c>
      <c r="AA20" s="52">
        <f t="shared" si="38"/>
        <v>161.30155715913406</v>
      </c>
      <c r="AB20">
        <v>36</v>
      </c>
      <c r="AC20">
        <v>26</v>
      </c>
      <c r="AE20" s="58">
        <f t="shared" si="0"/>
        <v>29.129908550009848</v>
      </c>
      <c r="AF20" s="58">
        <f t="shared" si="1"/>
        <v>7.848369588065699</v>
      </c>
      <c r="AG20" s="58">
        <f t="shared" si="2"/>
        <v>18.245744466644982</v>
      </c>
      <c r="AH20" s="67">
        <f t="shared" si="3"/>
        <v>25.410396489807297</v>
      </c>
      <c r="AI20" s="67">
        <f t="shared" si="4"/>
        <v>29.846816287966792</v>
      </c>
      <c r="AJ20" s="68">
        <f t="shared" si="5"/>
        <v>55.257212777774086</v>
      </c>
      <c r="AK20" s="58">
        <f t="shared" si="6"/>
        <v>23.62919053593279</v>
      </c>
      <c r="AL20" s="58">
        <f t="shared" si="7"/>
        <v>24.923607285021717</v>
      </c>
      <c r="AM20" s="59">
        <f t="shared" si="8"/>
        <v>48.55279782095451</v>
      </c>
      <c r="AN20" s="52">
        <f t="shared" si="39"/>
        <v>4.698699609019761</v>
      </c>
      <c r="AO20" s="52">
        <f t="shared" si="9"/>
        <v>0.7744639233882299</v>
      </c>
      <c r="AP20" s="52">
        <f t="shared" si="40"/>
        <v>14.573656738379567</v>
      </c>
      <c r="AQ20" s="52">
        <f t="shared" si="10"/>
        <v>15.348120661767798</v>
      </c>
      <c r="AR20" s="12"/>
      <c r="AS20" s="22">
        <f t="shared" si="11"/>
        <v>91.02155577331791</v>
      </c>
      <c r="AT20" s="22">
        <f t="shared" si="12"/>
        <v>73.75319510800416</v>
      </c>
      <c r="AU20" s="22">
        <f t="shared" si="13"/>
        <v>68.42514106212658</v>
      </c>
      <c r="AV20" s="29">
        <f t="shared" si="14"/>
        <v>129.16316095876564</v>
      </c>
      <c r="AW20" s="29">
        <f t="shared" si="15"/>
        <v>135.35400349412282</v>
      </c>
      <c r="AX20" s="29">
        <f t="shared" si="16"/>
        <v>66.7724919380226</v>
      </c>
      <c r="AY20" s="46">
        <f t="shared" si="17"/>
        <v>128.57142857142858</v>
      </c>
      <c r="AZ20" s="46">
        <f t="shared" si="18"/>
        <v>130</v>
      </c>
      <c r="BA20" s="41">
        <f t="shared" si="19"/>
        <v>102.06033027163934</v>
      </c>
      <c r="BB20" s="41">
        <f t="shared" si="20"/>
        <v>697.9157240406223</v>
      </c>
      <c r="BC20" s="41">
        <f t="shared" si="21"/>
        <v>72.72931724710851</v>
      </c>
      <c r="BD20" s="36">
        <f t="shared" si="22"/>
        <v>89.36556248497193</v>
      </c>
      <c r="BE20" s="36">
        <f t="shared" si="23"/>
        <v>89.61184432946993</v>
      </c>
      <c r="BF20" s="36">
        <f t="shared" si="24"/>
        <v>89.49842161228906</v>
      </c>
      <c r="BG20" s="29">
        <f t="shared" si="25"/>
        <v>64.54375968428458</v>
      </c>
      <c r="BH20" s="29">
        <f t="shared" si="26"/>
        <v>79.46472250210451</v>
      </c>
      <c r="BI20" s="29">
        <f t="shared" si="27"/>
        <v>71.42855406787423</v>
      </c>
      <c r="BJ20" s="22">
        <f t="shared" si="41"/>
        <v>68.1482258025496</v>
      </c>
      <c r="BK20" s="22">
        <f t="shared" si="42"/>
        <v>59.41021460817202</v>
      </c>
      <c r="BL20" s="22">
        <f t="shared" si="28"/>
        <v>76.72904267010681</v>
      </c>
      <c r="BM20" s="22">
        <f t="shared" si="29"/>
        <v>75.61674419770189</v>
      </c>
    </row>
    <row r="21" spans="1:65" ht="15.75">
      <c r="A21" t="s">
        <v>114</v>
      </c>
      <c r="B21" s="3" t="s">
        <v>7</v>
      </c>
      <c r="C21" s="14">
        <v>520978</v>
      </c>
      <c r="D21">
        <v>13366</v>
      </c>
      <c r="E21">
        <v>466</v>
      </c>
      <c r="F21">
        <v>22457</v>
      </c>
      <c r="G21">
        <v>7699</v>
      </c>
      <c r="H21">
        <v>15600</v>
      </c>
      <c r="I21" s="7">
        <f t="shared" si="30"/>
        <v>23299</v>
      </c>
      <c r="J21">
        <v>49492</v>
      </c>
      <c r="K21">
        <v>31337</v>
      </c>
      <c r="L21" s="7">
        <f t="shared" si="31"/>
        <v>80829</v>
      </c>
      <c r="N21" s="32">
        <v>10169299</v>
      </c>
      <c r="O21" s="79">
        <v>2526623</v>
      </c>
      <c r="P21" s="79">
        <v>5486145</v>
      </c>
      <c r="Q21" s="79">
        <v>1262222</v>
      </c>
      <c r="R21" s="79">
        <v>2172556</v>
      </c>
      <c r="S21" s="79">
        <v>10319820</v>
      </c>
      <c r="T21" s="79">
        <v>4615005</v>
      </c>
      <c r="U21" s="79">
        <f t="shared" si="32"/>
        <v>26382371</v>
      </c>
      <c r="V21" s="76">
        <f t="shared" si="33"/>
        <v>244.29554259251012</v>
      </c>
      <c r="W21" s="76">
        <f t="shared" si="34"/>
        <v>163.94622678269906</v>
      </c>
      <c r="X21" s="76">
        <f t="shared" si="35"/>
        <v>139.26641025641027</v>
      </c>
      <c r="Y21" s="76">
        <f t="shared" si="36"/>
        <v>208.51491150084863</v>
      </c>
      <c r="Z21" s="76">
        <f t="shared" si="37"/>
        <v>147.27015987490825</v>
      </c>
      <c r="AA21" s="52">
        <f t="shared" si="38"/>
        <v>760.8333832111327</v>
      </c>
      <c r="AB21">
        <v>41</v>
      </c>
      <c r="AC21">
        <v>29</v>
      </c>
      <c r="AE21" s="58">
        <f t="shared" si="0"/>
        <v>25.655593902237715</v>
      </c>
      <c r="AF21" s="58">
        <f t="shared" si="1"/>
        <v>0.8944715515818326</v>
      </c>
      <c r="AG21" s="58">
        <f t="shared" si="2"/>
        <v>43.105467025479</v>
      </c>
      <c r="AH21" s="67">
        <f t="shared" si="3"/>
        <v>14.777975269589119</v>
      </c>
      <c r="AI21" s="67">
        <f t="shared" si="4"/>
        <v>29.943682842653622</v>
      </c>
      <c r="AJ21" s="68">
        <f t="shared" si="5"/>
        <v>44.72165811224274</v>
      </c>
      <c r="AK21" s="58">
        <f t="shared" si="6"/>
        <v>94.99825328516751</v>
      </c>
      <c r="AL21" s="58">
        <f t="shared" si="7"/>
        <v>60.15033264360491</v>
      </c>
      <c r="AM21" s="59">
        <f t="shared" si="8"/>
        <v>155.14858592877243</v>
      </c>
      <c r="AN21" s="52">
        <f t="shared" si="39"/>
        <v>19.519632306930426</v>
      </c>
      <c r="AO21" s="52">
        <f t="shared" si="9"/>
        <v>4.849769088138078</v>
      </c>
      <c r="AP21" s="52">
        <f t="shared" si="40"/>
        <v>45.790317441427476</v>
      </c>
      <c r="AQ21" s="52">
        <f t="shared" si="10"/>
        <v>50.64008652956555</v>
      </c>
      <c r="AR21" s="12"/>
      <c r="AS21" s="22">
        <f t="shared" si="11"/>
        <v>149.22431600362177</v>
      </c>
      <c r="AT21" s="22">
        <f t="shared" si="12"/>
        <v>141.49536990508713</v>
      </c>
      <c r="AU21" s="22">
        <f t="shared" si="13"/>
        <v>140.34213799274335</v>
      </c>
      <c r="AV21" s="29">
        <f t="shared" si="14"/>
        <v>146.97005578699572</v>
      </c>
      <c r="AW21" s="29">
        <f t="shared" si="15"/>
        <v>149.34360408060346</v>
      </c>
      <c r="AX21" s="29">
        <f t="shared" si="16"/>
        <v>314.9550558679588</v>
      </c>
      <c r="AY21" s="46">
        <f t="shared" si="17"/>
        <v>146.42857142857142</v>
      </c>
      <c r="AZ21" s="46">
        <f t="shared" si="18"/>
        <v>145</v>
      </c>
      <c r="BA21" s="41">
        <f t="shared" si="19"/>
        <v>89.88762812221573</v>
      </c>
      <c r="BB21" s="41">
        <f t="shared" si="20"/>
        <v>79.54082100124816</v>
      </c>
      <c r="BC21" s="41">
        <f t="shared" si="21"/>
        <v>171.82259633812055</v>
      </c>
      <c r="BD21" s="36">
        <f t="shared" si="22"/>
        <v>51.97250947601611</v>
      </c>
      <c r="BE21" s="36">
        <f t="shared" si="23"/>
        <v>89.90267570443396</v>
      </c>
      <c r="BF21" s="36">
        <f t="shared" si="24"/>
        <v>72.43430516531713</v>
      </c>
      <c r="BG21" s="29">
        <f t="shared" si="25"/>
        <v>259.49024454055854</v>
      </c>
      <c r="BH21" s="29">
        <f t="shared" si="26"/>
        <v>191.77920103105888</v>
      </c>
      <c r="BI21" s="29">
        <f t="shared" si="27"/>
        <v>228.24717948148282</v>
      </c>
      <c r="BJ21" s="22">
        <f t="shared" si="41"/>
        <v>283.10562937070756</v>
      </c>
      <c r="BK21" s="22">
        <f t="shared" si="42"/>
        <v>372.03259393391755</v>
      </c>
      <c r="BL21" s="22">
        <f t="shared" si="28"/>
        <v>241.08206223825758</v>
      </c>
      <c r="BM21" s="22">
        <f t="shared" si="29"/>
        <v>249.49233548797207</v>
      </c>
    </row>
    <row r="22" spans="1:65" ht="15.75">
      <c r="A22" t="s">
        <v>115</v>
      </c>
      <c r="B22" s="3" t="s">
        <v>30</v>
      </c>
      <c r="C22" s="14">
        <v>851016</v>
      </c>
      <c r="D22">
        <v>29912</v>
      </c>
      <c r="E22">
        <v>2417</v>
      </c>
      <c r="F22">
        <v>35789</v>
      </c>
      <c r="G22">
        <v>35512</v>
      </c>
      <c r="H22">
        <v>50053</v>
      </c>
      <c r="I22" s="7">
        <f t="shared" si="30"/>
        <v>85565</v>
      </c>
      <c r="J22">
        <v>34008</v>
      </c>
      <c r="K22">
        <v>21802</v>
      </c>
      <c r="L22" s="7">
        <f t="shared" si="31"/>
        <v>55810</v>
      </c>
      <c r="N22" s="32">
        <v>3532967</v>
      </c>
      <c r="O22" s="79">
        <v>627614</v>
      </c>
      <c r="P22" s="79">
        <v>3655481</v>
      </c>
      <c r="Q22" s="79">
        <v>5665743</v>
      </c>
      <c r="R22" s="79">
        <v>5741463</v>
      </c>
      <c r="S22" s="79">
        <v>5719133</v>
      </c>
      <c r="T22" s="79">
        <v>2754105</v>
      </c>
      <c r="U22" s="79">
        <f t="shared" si="32"/>
        <v>24163539</v>
      </c>
      <c r="V22" s="76">
        <f t="shared" si="33"/>
        <v>102.13979155606471</v>
      </c>
      <c r="W22" s="76">
        <f t="shared" si="34"/>
        <v>159.54446384320792</v>
      </c>
      <c r="X22" s="76">
        <f t="shared" si="35"/>
        <v>114.70766986993786</v>
      </c>
      <c r="Y22" s="76">
        <f t="shared" si="36"/>
        <v>168.1702246530228</v>
      </c>
      <c r="Z22" s="76">
        <f t="shared" si="37"/>
        <v>126.32350243096964</v>
      </c>
      <c r="AA22" s="52">
        <f t="shared" si="38"/>
        <v>118.11202861727735</v>
      </c>
      <c r="AB22">
        <v>33</v>
      </c>
      <c r="AC22">
        <v>25</v>
      </c>
      <c r="AE22" s="58">
        <f t="shared" si="0"/>
        <v>35.14857534993467</v>
      </c>
      <c r="AF22" s="58">
        <f t="shared" si="1"/>
        <v>2.840134615565395</v>
      </c>
      <c r="AG22" s="58">
        <f t="shared" si="2"/>
        <v>42.05443845944142</v>
      </c>
      <c r="AH22" s="67">
        <f t="shared" si="3"/>
        <v>41.72894516671837</v>
      </c>
      <c r="AI22" s="67">
        <f t="shared" si="4"/>
        <v>58.81558043562048</v>
      </c>
      <c r="AJ22" s="68">
        <f t="shared" si="5"/>
        <v>100.54452560233885</v>
      </c>
      <c r="AK22" s="58">
        <f t="shared" si="6"/>
        <v>39.96164584449646</v>
      </c>
      <c r="AL22" s="58">
        <f t="shared" si="7"/>
        <v>25.618789775985412</v>
      </c>
      <c r="AM22" s="59">
        <f t="shared" si="8"/>
        <v>65.58043562048186</v>
      </c>
      <c r="AN22" s="52">
        <f t="shared" si="39"/>
        <v>4.151469537588013</v>
      </c>
      <c r="AO22" s="52">
        <f t="shared" si="9"/>
        <v>0.7374878968198013</v>
      </c>
      <c r="AP22" s="52">
        <f t="shared" si="40"/>
        <v>27.656266157158033</v>
      </c>
      <c r="AQ22" s="52">
        <f t="shared" si="10"/>
        <v>28.393754053977833</v>
      </c>
      <c r="AR22" s="12"/>
      <c r="AS22" s="22">
        <f t="shared" si="11"/>
        <v>62.390579745983274</v>
      </c>
      <c r="AT22" s="22">
        <f t="shared" si="12"/>
        <v>137.6963860090849</v>
      </c>
      <c r="AU22" s="22">
        <f t="shared" si="13"/>
        <v>115.59369990275084</v>
      </c>
      <c r="AV22" s="29">
        <f t="shared" si="14"/>
        <v>118.53342823813237</v>
      </c>
      <c r="AW22" s="29">
        <f t="shared" si="15"/>
        <v>128.10203471735474</v>
      </c>
      <c r="AX22" s="29">
        <f t="shared" si="16"/>
        <v>48.89372810486875</v>
      </c>
      <c r="AY22" s="46">
        <f t="shared" si="17"/>
        <v>117.85714285714286</v>
      </c>
      <c r="AZ22" s="46">
        <f t="shared" si="18"/>
        <v>125</v>
      </c>
      <c r="BA22" s="41">
        <f t="shared" si="19"/>
        <v>123.14749298417283</v>
      </c>
      <c r="BB22" s="41">
        <f t="shared" si="20"/>
        <v>252.55877470516546</v>
      </c>
      <c r="BC22" s="41">
        <f t="shared" si="21"/>
        <v>167.63309395005075</v>
      </c>
      <c r="BD22" s="36">
        <f t="shared" si="22"/>
        <v>146.75609875761594</v>
      </c>
      <c r="BE22" s="36">
        <f t="shared" si="23"/>
        <v>176.58743188194424</v>
      </c>
      <c r="BF22" s="36">
        <f t="shared" si="24"/>
        <v>162.84890045675957</v>
      </c>
      <c r="BG22" s="29">
        <f t="shared" si="25"/>
        <v>109.15629386683301</v>
      </c>
      <c r="BH22" s="29">
        <f t="shared" si="26"/>
        <v>81.68119474470605</v>
      </c>
      <c r="BI22" s="29">
        <f t="shared" si="27"/>
        <v>96.47880043466142</v>
      </c>
      <c r="BJ22" s="22">
        <f t="shared" si="41"/>
        <v>60.21140038764378</v>
      </c>
      <c r="BK22" s="22">
        <f t="shared" si="42"/>
        <v>56.57373171019899</v>
      </c>
      <c r="BL22" s="22">
        <f t="shared" si="28"/>
        <v>145.60785012041922</v>
      </c>
      <c r="BM22" s="22">
        <f t="shared" si="29"/>
        <v>139.889650624157</v>
      </c>
    </row>
    <row r="23" spans="1:65" ht="15.75">
      <c r="A23" t="s">
        <v>116</v>
      </c>
      <c r="B23" s="3" t="s">
        <v>8</v>
      </c>
      <c r="C23" s="14">
        <v>4705525</v>
      </c>
      <c r="D23">
        <v>205114</v>
      </c>
      <c r="E23">
        <v>10976</v>
      </c>
      <c r="F23">
        <v>218508</v>
      </c>
      <c r="G23">
        <v>123183</v>
      </c>
      <c r="H23">
        <v>214027</v>
      </c>
      <c r="I23" s="7">
        <f t="shared" si="30"/>
        <v>337210</v>
      </c>
      <c r="J23">
        <v>175387</v>
      </c>
      <c r="K23">
        <v>149563</v>
      </c>
      <c r="L23" s="7">
        <f t="shared" si="31"/>
        <v>324950</v>
      </c>
      <c r="N23" s="32">
        <v>31558592</v>
      </c>
      <c r="O23" s="79">
        <v>7002777</v>
      </c>
      <c r="P23" s="79">
        <v>24948399</v>
      </c>
      <c r="Q23" s="79">
        <v>12795630</v>
      </c>
      <c r="R23" s="79">
        <v>20820972</v>
      </c>
      <c r="S23" s="79">
        <v>18451281</v>
      </c>
      <c r="T23" s="79">
        <v>12038672</v>
      </c>
      <c r="U23" s="79">
        <f t="shared" si="32"/>
        <v>96057731</v>
      </c>
      <c r="V23" s="76">
        <f t="shared" si="33"/>
        <v>114.17613542753584</v>
      </c>
      <c r="W23" s="76">
        <f t="shared" si="34"/>
        <v>103.8749665132364</v>
      </c>
      <c r="X23" s="76">
        <f t="shared" si="35"/>
        <v>97.28198778658768</v>
      </c>
      <c r="Y23" s="76">
        <f t="shared" si="36"/>
        <v>105.2032419734644</v>
      </c>
      <c r="Z23" s="76">
        <f t="shared" si="37"/>
        <v>80.49231427558955</v>
      </c>
      <c r="AA23" s="52">
        <f t="shared" si="38"/>
        <v>153.85879072125744</v>
      </c>
      <c r="AB23">
        <v>21</v>
      </c>
      <c r="AC23">
        <v>16</v>
      </c>
      <c r="AE23" s="58">
        <f t="shared" si="0"/>
        <v>43.590035118291794</v>
      </c>
      <c r="AF23" s="58">
        <f t="shared" si="1"/>
        <v>2.332577130075815</v>
      </c>
      <c r="AG23" s="58">
        <f t="shared" si="2"/>
        <v>46.436476269916746</v>
      </c>
      <c r="AH23" s="67">
        <f t="shared" si="3"/>
        <v>26.178375420383485</v>
      </c>
      <c r="AI23" s="67">
        <f t="shared" si="4"/>
        <v>45.48419145578867</v>
      </c>
      <c r="AJ23" s="68">
        <f t="shared" si="5"/>
        <v>71.66256687617216</v>
      </c>
      <c r="AK23" s="58">
        <f t="shared" si="6"/>
        <v>37.272567885623815</v>
      </c>
      <c r="AL23" s="58">
        <f t="shared" si="7"/>
        <v>31.784551139352143</v>
      </c>
      <c r="AM23" s="59">
        <f t="shared" si="8"/>
        <v>69.05711902497596</v>
      </c>
      <c r="AN23" s="52">
        <f t="shared" si="39"/>
        <v>6.70671009079752</v>
      </c>
      <c r="AO23" s="52">
        <f t="shared" si="9"/>
        <v>1.488203122924647</v>
      </c>
      <c r="AP23" s="52">
        <f t="shared" si="40"/>
        <v>18.925614888880624</v>
      </c>
      <c r="AQ23" s="52">
        <f t="shared" si="10"/>
        <v>20.413818011805272</v>
      </c>
      <c r="AR23" s="12"/>
      <c r="AS23" s="22">
        <f t="shared" si="11"/>
        <v>69.74280223168218</v>
      </c>
      <c r="AT23" s="22">
        <f t="shared" si="12"/>
        <v>89.65029021466908</v>
      </c>
      <c r="AU23" s="22">
        <f t="shared" si="13"/>
        <v>98.03341759880854</v>
      </c>
      <c r="AV23" s="29">
        <f t="shared" si="14"/>
        <v>74.15165769451431</v>
      </c>
      <c r="AW23" s="29">
        <f t="shared" si="15"/>
        <v>81.62558066695819</v>
      </c>
      <c r="AX23" s="29">
        <f t="shared" si="16"/>
        <v>63.69147975982392</v>
      </c>
      <c r="AY23" s="46">
        <f t="shared" si="17"/>
        <v>75</v>
      </c>
      <c r="AZ23" s="46">
        <f t="shared" si="18"/>
        <v>80</v>
      </c>
      <c r="BA23" s="41">
        <f t="shared" si="19"/>
        <v>152.7232182376252</v>
      </c>
      <c r="BB23" s="41">
        <f t="shared" si="20"/>
        <v>207.4242603320979</v>
      </c>
      <c r="BC23" s="41">
        <f t="shared" si="21"/>
        <v>185.10032411374752</v>
      </c>
      <c r="BD23" s="36">
        <f t="shared" si="22"/>
        <v>92.06645969982166</v>
      </c>
      <c r="BE23" s="36">
        <f t="shared" si="23"/>
        <v>136.56137541983705</v>
      </c>
      <c r="BF23" s="36">
        <f t="shared" si="24"/>
        <v>116.06967311029976</v>
      </c>
      <c r="BG23" s="29">
        <f t="shared" si="25"/>
        <v>101.81100621147108</v>
      </c>
      <c r="BH23" s="29">
        <f t="shared" si="26"/>
        <v>101.33968599563283</v>
      </c>
      <c r="BI23" s="29">
        <f t="shared" si="27"/>
        <v>101.59353078347793</v>
      </c>
      <c r="BJ23" s="22">
        <f t="shared" si="41"/>
        <v>97.27167763236876</v>
      </c>
      <c r="BK23" s="22">
        <f t="shared" si="42"/>
        <v>114.16215041586118</v>
      </c>
      <c r="BL23" s="22">
        <f t="shared" si="28"/>
        <v>99.64172605648957</v>
      </c>
      <c r="BM23" s="22">
        <f t="shared" si="29"/>
        <v>100.57429757783281</v>
      </c>
    </row>
    <row r="24" spans="1:65" ht="15.75">
      <c r="A24" t="s">
        <v>117</v>
      </c>
      <c r="B24" s="3" t="s">
        <v>9</v>
      </c>
      <c r="C24" s="14">
        <v>1867094</v>
      </c>
      <c r="D24">
        <v>90159</v>
      </c>
      <c r="E24">
        <v>2521</v>
      </c>
      <c r="F24">
        <v>65536</v>
      </c>
      <c r="G24">
        <v>41037</v>
      </c>
      <c r="H24">
        <v>68375</v>
      </c>
      <c r="I24" s="7">
        <f t="shared" si="30"/>
        <v>109412</v>
      </c>
      <c r="J24">
        <v>73956</v>
      </c>
      <c r="K24">
        <v>69938</v>
      </c>
      <c r="L24" s="7">
        <f t="shared" si="31"/>
        <v>143894</v>
      </c>
      <c r="N24" s="32">
        <v>12890466</v>
      </c>
      <c r="O24" s="79">
        <v>3368696</v>
      </c>
      <c r="P24" s="79">
        <v>11093668</v>
      </c>
      <c r="Q24" s="79">
        <v>4811115</v>
      </c>
      <c r="R24" s="79">
        <v>6507841</v>
      </c>
      <c r="S24" s="79">
        <v>7191402</v>
      </c>
      <c r="T24" s="79">
        <v>5406478</v>
      </c>
      <c r="U24" s="79">
        <f t="shared" si="32"/>
        <v>38379200</v>
      </c>
      <c r="V24" s="76">
        <f t="shared" si="33"/>
        <v>169.27593994140625</v>
      </c>
      <c r="W24" s="76">
        <f t="shared" si="34"/>
        <v>117.23846772424885</v>
      </c>
      <c r="X24" s="76">
        <f t="shared" si="35"/>
        <v>95.1786617915905</v>
      </c>
      <c r="Y24" s="76">
        <f t="shared" si="36"/>
        <v>97.2389258478014</v>
      </c>
      <c r="Z24" s="76">
        <f t="shared" si="37"/>
        <v>77.30386914123939</v>
      </c>
      <c r="AA24" s="52">
        <f t="shared" si="38"/>
        <v>142.97481116693842</v>
      </c>
      <c r="AB24">
        <v>19</v>
      </c>
      <c r="AC24">
        <v>15</v>
      </c>
      <c r="AE24" s="58">
        <f t="shared" si="0"/>
        <v>48.28840968906761</v>
      </c>
      <c r="AF24" s="58">
        <f t="shared" si="1"/>
        <v>1.3502266088370485</v>
      </c>
      <c r="AG24" s="58">
        <f t="shared" si="2"/>
        <v>35.10053591302848</v>
      </c>
      <c r="AH24" s="67">
        <f t="shared" si="3"/>
        <v>21.979075504500578</v>
      </c>
      <c r="AI24" s="67">
        <f t="shared" si="4"/>
        <v>36.621080674031404</v>
      </c>
      <c r="AJ24" s="68">
        <f t="shared" si="5"/>
        <v>58.60015617853199</v>
      </c>
      <c r="AK24" s="58">
        <f t="shared" si="6"/>
        <v>39.610217803709936</v>
      </c>
      <c r="AL24" s="58">
        <f t="shared" si="7"/>
        <v>37.458210459676906</v>
      </c>
      <c r="AM24" s="59">
        <f t="shared" si="8"/>
        <v>77.06842826338685</v>
      </c>
      <c r="AN24" s="52">
        <f t="shared" si="39"/>
        <v>6.9040262568462</v>
      </c>
      <c r="AO24" s="52">
        <f t="shared" si="9"/>
        <v>1.8042455280773222</v>
      </c>
      <c r="AP24" s="52">
        <f t="shared" si="40"/>
        <v>18.751334426654466</v>
      </c>
      <c r="AQ24" s="52">
        <f t="shared" si="10"/>
        <v>20.55557995473179</v>
      </c>
      <c r="AR24" s="12"/>
      <c r="AS24" s="22">
        <f t="shared" si="11"/>
        <v>103.39970220316643</v>
      </c>
      <c r="AT24" s="22">
        <f t="shared" si="12"/>
        <v>101.18378863171729</v>
      </c>
      <c r="AU24" s="22">
        <f t="shared" si="13"/>
        <v>95.91384500057659</v>
      </c>
      <c r="AV24" s="29">
        <f t="shared" si="14"/>
        <v>68.53807362578358</v>
      </c>
      <c r="AW24" s="29">
        <f t="shared" si="15"/>
        <v>78.39224481547558</v>
      </c>
      <c r="AX24" s="29">
        <f t="shared" si="16"/>
        <v>59.185940880695895</v>
      </c>
      <c r="AY24" s="46">
        <f t="shared" si="17"/>
        <v>67.85714285714286</v>
      </c>
      <c r="AZ24" s="46">
        <f t="shared" si="18"/>
        <v>75</v>
      </c>
      <c r="BA24" s="41">
        <f t="shared" si="19"/>
        <v>169.18456962189137</v>
      </c>
      <c r="BB24" s="41">
        <f t="shared" si="20"/>
        <v>120.06880801821058</v>
      </c>
      <c r="BC24" s="41">
        <f t="shared" si="21"/>
        <v>139.91416007327155</v>
      </c>
      <c r="BD24" s="36">
        <f t="shared" si="22"/>
        <v>77.29798494672201</v>
      </c>
      <c r="BE24" s="36">
        <f t="shared" si="23"/>
        <v>109.95084195500351</v>
      </c>
      <c r="BF24" s="36">
        <f t="shared" si="24"/>
        <v>94.9128850437018</v>
      </c>
      <c r="BG24" s="29">
        <f t="shared" si="25"/>
        <v>108.19635886709821</v>
      </c>
      <c r="BH24" s="29">
        <f t="shared" si="26"/>
        <v>119.42919279555886</v>
      </c>
      <c r="BI24" s="29">
        <f t="shared" si="27"/>
        <v>113.37938578611848</v>
      </c>
      <c r="BJ24" s="22">
        <f t="shared" si="41"/>
        <v>100.13347935567238</v>
      </c>
      <c r="BK24" s="22">
        <f t="shared" si="42"/>
        <v>138.40620691530256</v>
      </c>
      <c r="BL24" s="22">
        <f t="shared" si="28"/>
        <v>98.72415449138603</v>
      </c>
      <c r="BM24" s="22">
        <f t="shared" si="29"/>
        <v>101.2727268390743</v>
      </c>
    </row>
    <row r="25" spans="1:65" ht="15.75">
      <c r="A25" t="s">
        <v>118</v>
      </c>
      <c r="B25" s="3" t="s">
        <v>10</v>
      </c>
      <c r="C25" s="14">
        <v>443912</v>
      </c>
      <c r="D25">
        <v>16569</v>
      </c>
      <c r="E25">
        <v>413</v>
      </c>
      <c r="F25">
        <v>17458</v>
      </c>
      <c r="G25">
        <v>12909</v>
      </c>
      <c r="H25">
        <v>17671</v>
      </c>
      <c r="I25" s="7">
        <f t="shared" si="30"/>
        <v>30580</v>
      </c>
      <c r="J25">
        <v>17318</v>
      </c>
      <c r="K25">
        <v>15870</v>
      </c>
      <c r="L25" s="7">
        <f t="shared" si="31"/>
        <v>33188</v>
      </c>
      <c r="N25" s="32">
        <v>3026374</v>
      </c>
      <c r="O25" s="79">
        <v>904265</v>
      </c>
      <c r="P25" s="79">
        <v>2133506</v>
      </c>
      <c r="Q25" s="79">
        <v>1149095</v>
      </c>
      <c r="R25" s="79">
        <v>1466561</v>
      </c>
      <c r="S25" s="79">
        <v>1706840</v>
      </c>
      <c r="T25" s="79">
        <v>1101063</v>
      </c>
      <c r="U25" s="79">
        <f t="shared" si="32"/>
        <v>8461330</v>
      </c>
      <c r="V25" s="76">
        <f t="shared" si="33"/>
        <v>122.20792759766296</v>
      </c>
      <c r="W25" s="76">
        <f t="shared" si="34"/>
        <v>89.01502827484701</v>
      </c>
      <c r="X25" s="76">
        <f t="shared" si="35"/>
        <v>82.99253013411804</v>
      </c>
      <c r="Y25" s="76">
        <f t="shared" si="36"/>
        <v>98.55872502598453</v>
      </c>
      <c r="Z25" s="76">
        <f t="shared" si="37"/>
        <v>69.38015122873345</v>
      </c>
      <c r="AA25" s="52">
        <f t="shared" si="38"/>
        <v>182.65278532198684</v>
      </c>
      <c r="AB25">
        <v>19</v>
      </c>
      <c r="AC25">
        <v>14</v>
      </c>
      <c r="AE25" s="58">
        <f t="shared" si="0"/>
        <v>37.32496530843951</v>
      </c>
      <c r="AF25" s="58">
        <f t="shared" si="1"/>
        <v>0.9303645767629621</v>
      </c>
      <c r="AG25" s="58">
        <f t="shared" si="2"/>
        <v>39.32761448214961</v>
      </c>
      <c r="AH25" s="67">
        <f t="shared" si="3"/>
        <v>29.08008794535854</v>
      </c>
      <c r="AI25" s="67">
        <f t="shared" si="4"/>
        <v>39.80743931229613</v>
      </c>
      <c r="AJ25" s="68">
        <f t="shared" si="5"/>
        <v>68.88752725765467</v>
      </c>
      <c r="AK25" s="58">
        <f t="shared" si="6"/>
        <v>39.0122366595181</v>
      </c>
      <c r="AL25" s="58">
        <f t="shared" si="7"/>
        <v>35.75032889401503</v>
      </c>
      <c r="AM25" s="59">
        <f t="shared" si="8"/>
        <v>74.76256555353314</v>
      </c>
      <c r="AN25" s="52">
        <f t="shared" si="39"/>
        <v>6.817508875633008</v>
      </c>
      <c r="AO25" s="52">
        <f t="shared" si="9"/>
        <v>2.037036619870605</v>
      </c>
      <c r="AP25" s="52">
        <f t="shared" si="40"/>
        <v>17.02379075132008</v>
      </c>
      <c r="AQ25" s="52">
        <f t="shared" si="10"/>
        <v>19.060827371190687</v>
      </c>
      <c r="AR25" s="12"/>
      <c r="AS25" s="22">
        <f t="shared" si="11"/>
        <v>74.6489035880612</v>
      </c>
      <c r="AT25" s="22">
        <f t="shared" si="12"/>
        <v>76.82527740974162</v>
      </c>
      <c r="AU25" s="22">
        <f t="shared" si="13"/>
        <v>83.63358468854618</v>
      </c>
      <c r="AV25" s="29">
        <f t="shared" si="14"/>
        <v>69.46832344556407</v>
      </c>
      <c r="AW25" s="29">
        <f t="shared" si="15"/>
        <v>70.35696739215493</v>
      </c>
      <c r="AX25" s="29">
        <f t="shared" si="16"/>
        <v>75.61105949732055</v>
      </c>
      <c r="AY25" s="46">
        <f t="shared" si="17"/>
        <v>67.85714285714286</v>
      </c>
      <c r="AZ25" s="46">
        <f t="shared" si="18"/>
        <v>70</v>
      </c>
      <c r="BA25" s="41">
        <f t="shared" si="19"/>
        <v>130.77275131904008</v>
      </c>
      <c r="BB25" s="41">
        <f t="shared" si="20"/>
        <v>82.73260578867561</v>
      </c>
      <c r="BC25" s="41">
        <f t="shared" si="21"/>
        <v>156.76370758524513</v>
      </c>
      <c r="BD25" s="36">
        <f t="shared" si="22"/>
        <v>102.27146268228597</v>
      </c>
      <c r="BE25" s="36">
        <f t="shared" si="23"/>
        <v>119.51753984047141</v>
      </c>
      <c r="BF25" s="36">
        <f t="shared" si="24"/>
        <v>111.57502610796703</v>
      </c>
      <c r="BG25" s="29">
        <f t="shared" si="25"/>
        <v>106.56295753632648</v>
      </c>
      <c r="BH25" s="29">
        <f t="shared" si="26"/>
        <v>113.98390018081999</v>
      </c>
      <c r="BI25" s="29">
        <f t="shared" si="27"/>
        <v>109.98711084758142</v>
      </c>
      <c r="BJ25" s="22">
        <f t="shared" si="41"/>
        <v>98.87866280612243</v>
      </c>
      <c r="BK25" s="22">
        <f t="shared" si="42"/>
        <v>156.26393831459552</v>
      </c>
      <c r="BL25" s="22">
        <f t="shared" si="28"/>
        <v>89.62878640644075</v>
      </c>
      <c r="BM25" s="22">
        <f t="shared" si="29"/>
        <v>93.90841649520037</v>
      </c>
    </row>
    <row r="26" spans="1:65" ht="15.75">
      <c r="A26" t="s">
        <v>119</v>
      </c>
      <c r="B26" s="3" t="s">
        <v>11</v>
      </c>
      <c r="C26" s="14">
        <v>4597470</v>
      </c>
      <c r="D26">
        <f>51218+21938</f>
        <v>73156</v>
      </c>
      <c r="E26">
        <f>126+243</f>
        <v>369</v>
      </c>
      <c r="F26">
        <f>18931+10928</f>
        <v>29859</v>
      </c>
      <c r="G26">
        <f>66729+57111</f>
        <v>123840</v>
      </c>
      <c r="H26">
        <f>68139+52233</f>
        <v>120372</v>
      </c>
      <c r="I26" s="7">
        <f t="shared" si="30"/>
        <v>244212</v>
      </c>
      <c r="J26">
        <f>87157+32626</f>
        <v>119783</v>
      </c>
      <c r="K26">
        <f>74224+28273</f>
        <v>102497</v>
      </c>
      <c r="L26" s="7">
        <f t="shared" si="31"/>
        <v>222280</v>
      </c>
      <c r="N26" s="32">
        <f>10989055+4965026</f>
        <v>15954081</v>
      </c>
      <c r="O26" s="79">
        <f>2142477+822371</f>
        <v>2964848</v>
      </c>
      <c r="P26" s="79">
        <f>1998787+1607729</f>
        <v>3606516</v>
      </c>
      <c r="Q26" s="79">
        <f>4542205+5377192</f>
        <v>9919397</v>
      </c>
      <c r="R26" s="79">
        <f>3494997+4342316</f>
        <v>7837313</v>
      </c>
      <c r="S26" s="79">
        <f>8627225+3188171</f>
        <v>11815396</v>
      </c>
      <c r="T26" s="79">
        <f>5742952+1858769</f>
        <v>7601721</v>
      </c>
      <c r="U26" s="79">
        <f t="shared" si="32"/>
        <v>43745191</v>
      </c>
      <c r="V26" s="76">
        <f t="shared" si="33"/>
        <v>120.78488897819753</v>
      </c>
      <c r="W26" s="76">
        <f t="shared" si="34"/>
        <v>80.0984899870801</v>
      </c>
      <c r="X26" s="76">
        <f t="shared" si="35"/>
        <v>65.10910344598412</v>
      </c>
      <c r="Y26" s="76">
        <f t="shared" si="36"/>
        <v>98.64000734661848</v>
      </c>
      <c r="Z26" s="76">
        <f t="shared" si="37"/>
        <v>74.16530239909461</v>
      </c>
      <c r="AA26" s="52">
        <f t="shared" si="38"/>
        <v>218.08301438022855</v>
      </c>
      <c r="AB26">
        <v>19</v>
      </c>
      <c r="AC26">
        <v>14</v>
      </c>
      <c r="AE26" s="58">
        <f t="shared" si="0"/>
        <v>15.912229987362615</v>
      </c>
      <c r="AF26" s="58">
        <f t="shared" si="1"/>
        <v>0.08026153514867959</v>
      </c>
      <c r="AG26" s="58">
        <f t="shared" si="2"/>
        <v>6.49465901898218</v>
      </c>
      <c r="AH26" s="67">
        <f t="shared" si="3"/>
        <v>26.93655423526418</v>
      </c>
      <c r="AI26" s="67">
        <f t="shared" si="4"/>
        <v>26.182226311427808</v>
      </c>
      <c r="AJ26" s="68">
        <f t="shared" si="5"/>
        <v>53.11878054669199</v>
      </c>
      <c r="AK26" s="58">
        <f t="shared" si="6"/>
        <v>26.05411237049943</v>
      </c>
      <c r="AL26" s="58">
        <f t="shared" si="7"/>
        <v>22.294218341827133</v>
      </c>
      <c r="AM26" s="59">
        <f t="shared" si="8"/>
        <v>48.34833071232656</v>
      </c>
      <c r="AN26" s="52">
        <f t="shared" si="39"/>
        <v>3.470187081155505</v>
      </c>
      <c r="AO26" s="52">
        <f t="shared" si="9"/>
        <v>0.6448868616869713</v>
      </c>
      <c r="AP26" s="52">
        <f t="shared" si="40"/>
        <v>8.870170550324417</v>
      </c>
      <c r="AQ26" s="52">
        <f t="shared" si="10"/>
        <v>9.515057412011389</v>
      </c>
      <c r="AR26" s="12"/>
      <c r="AS26" s="22">
        <f t="shared" si="11"/>
        <v>73.77966151191463</v>
      </c>
      <c r="AT26" s="22">
        <f t="shared" si="12"/>
        <v>69.12977316997225</v>
      </c>
      <c r="AU26" s="22">
        <f t="shared" si="13"/>
        <v>65.61202204879488</v>
      </c>
      <c r="AV26" s="29">
        <f t="shared" si="14"/>
        <v>69.52561463453506</v>
      </c>
      <c r="AW26" s="29">
        <f t="shared" si="15"/>
        <v>75.20948960343836</v>
      </c>
      <c r="AX26" s="29">
        <f t="shared" si="16"/>
        <v>90.27777893772722</v>
      </c>
      <c r="AY26" s="46">
        <f t="shared" si="17"/>
        <v>67.85714285714286</v>
      </c>
      <c r="AZ26" s="46">
        <f t="shared" si="18"/>
        <v>70</v>
      </c>
      <c r="BA26" s="41">
        <f t="shared" si="19"/>
        <v>55.750516520861616</v>
      </c>
      <c r="BB26" s="41">
        <f t="shared" si="20"/>
        <v>7.137251474635023</v>
      </c>
      <c r="BC26" s="41">
        <f t="shared" si="21"/>
        <v>25.888344378978655</v>
      </c>
      <c r="BD26" s="36">
        <f t="shared" si="22"/>
        <v>94.73289098841572</v>
      </c>
      <c r="BE26" s="36">
        <f t="shared" si="23"/>
        <v>78.60930846967898</v>
      </c>
      <c r="BF26" s="36">
        <f t="shared" si="24"/>
        <v>86.03486817219095</v>
      </c>
      <c r="BG26" s="29">
        <f t="shared" si="25"/>
        <v>71.16749789086573</v>
      </c>
      <c r="BH26" s="29">
        <f t="shared" si="26"/>
        <v>71.08135887694309</v>
      </c>
      <c r="BI26" s="29">
        <f t="shared" si="27"/>
        <v>71.1277518365056</v>
      </c>
      <c r="BJ26" s="22">
        <f t="shared" si="41"/>
        <v>50.33032806134453</v>
      </c>
      <c r="BK26" s="22">
        <f t="shared" si="42"/>
        <v>49.47017632945016</v>
      </c>
      <c r="BL26" s="22">
        <f t="shared" si="28"/>
        <v>46.70068102088717</v>
      </c>
      <c r="BM26" s="22">
        <f t="shared" si="29"/>
        <v>46.87855133578555</v>
      </c>
    </row>
    <row r="27" spans="1:65" ht="15.75">
      <c r="A27" t="s">
        <v>120</v>
      </c>
      <c r="B27" s="3" t="s">
        <v>12</v>
      </c>
      <c r="C27" s="14">
        <v>456920</v>
      </c>
      <c r="D27">
        <v>8500</v>
      </c>
      <c r="E27">
        <v>17</v>
      </c>
      <c r="F27">
        <v>3001</v>
      </c>
      <c r="G27">
        <v>8794</v>
      </c>
      <c r="H27">
        <v>5442</v>
      </c>
      <c r="I27" s="7">
        <f t="shared" si="30"/>
        <v>14236</v>
      </c>
      <c r="J27">
        <v>14067</v>
      </c>
      <c r="K27">
        <v>8058</v>
      </c>
      <c r="L27" s="7">
        <f t="shared" si="31"/>
        <v>22125</v>
      </c>
      <c r="N27" s="32">
        <v>1602138</v>
      </c>
      <c r="O27" s="79">
        <v>159488</v>
      </c>
      <c r="P27" s="79">
        <v>346687</v>
      </c>
      <c r="Q27" s="79">
        <v>588751</v>
      </c>
      <c r="R27" s="79">
        <v>335658</v>
      </c>
      <c r="S27" s="79">
        <v>1335985</v>
      </c>
      <c r="T27" s="79">
        <v>647770</v>
      </c>
      <c r="U27" s="79">
        <f t="shared" si="32"/>
        <v>3414339</v>
      </c>
      <c r="V27" s="76">
        <f t="shared" si="33"/>
        <v>115.52382539153615</v>
      </c>
      <c r="W27" s="76">
        <f t="shared" si="34"/>
        <v>66.94916988856038</v>
      </c>
      <c r="X27" s="76">
        <f t="shared" si="35"/>
        <v>61.67916207276736</v>
      </c>
      <c r="Y27" s="76">
        <f t="shared" si="36"/>
        <v>94.9729864221227</v>
      </c>
      <c r="Z27" s="76">
        <f t="shared" si="37"/>
        <v>80.38843385455448</v>
      </c>
      <c r="AA27" s="52">
        <f t="shared" si="38"/>
        <v>188.48682352941177</v>
      </c>
      <c r="AB27">
        <v>19</v>
      </c>
      <c r="AC27">
        <v>16</v>
      </c>
      <c r="AE27" s="58">
        <f t="shared" si="0"/>
        <v>18.602818874201173</v>
      </c>
      <c r="AF27" s="58">
        <f t="shared" si="1"/>
        <v>0.03720563774840235</v>
      </c>
      <c r="AG27" s="58">
        <f t="shared" si="2"/>
        <v>6.5678893460562024</v>
      </c>
      <c r="AH27" s="67">
        <f t="shared" si="3"/>
        <v>19.246257550555896</v>
      </c>
      <c r="AI27" s="67">
        <f t="shared" si="4"/>
        <v>11.910181213341504</v>
      </c>
      <c r="AJ27" s="68">
        <f t="shared" si="5"/>
        <v>31.1564387638974</v>
      </c>
      <c r="AK27" s="58">
        <f t="shared" si="6"/>
        <v>30.786570953339755</v>
      </c>
      <c r="AL27" s="58">
        <f t="shared" si="7"/>
        <v>17.635472292742712</v>
      </c>
      <c r="AM27" s="59">
        <f t="shared" si="8"/>
        <v>48.42204324608247</v>
      </c>
      <c r="AN27" s="52">
        <f t="shared" si="39"/>
        <v>3.506386238291167</v>
      </c>
      <c r="AO27" s="52">
        <f t="shared" si="9"/>
        <v>0.34905016195395255</v>
      </c>
      <c r="AP27" s="52">
        <f t="shared" si="40"/>
        <v>7.123459248883831</v>
      </c>
      <c r="AQ27" s="52">
        <f t="shared" si="10"/>
        <v>7.472509410837784</v>
      </c>
      <c r="AR27" s="12"/>
      <c r="AS27" s="22">
        <f t="shared" si="11"/>
        <v>70.56601869698767</v>
      </c>
      <c r="AT27" s="22">
        <f t="shared" si="12"/>
        <v>57.781125824727056</v>
      </c>
      <c r="AU27" s="22">
        <f t="shared" si="13"/>
        <v>62.15558697144393</v>
      </c>
      <c r="AV27" s="29">
        <f t="shared" si="14"/>
        <v>66.94094447370088</v>
      </c>
      <c r="AW27" s="29">
        <f t="shared" si="15"/>
        <v>81.52023769398956</v>
      </c>
      <c r="AX27" s="29">
        <f t="shared" si="16"/>
        <v>78.0261215465175</v>
      </c>
      <c r="AY27" s="46">
        <f t="shared" si="17"/>
        <v>67.85714285714286</v>
      </c>
      <c r="AZ27" s="46">
        <f t="shared" si="18"/>
        <v>80</v>
      </c>
      <c r="BA27" s="41">
        <f t="shared" si="19"/>
        <v>65.17733603677296</v>
      </c>
      <c r="BB27" s="41">
        <f t="shared" si="20"/>
        <v>3.3085087693951203</v>
      </c>
      <c r="BC27" s="41">
        <f t="shared" si="21"/>
        <v>26.180247606035934</v>
      </c>
      <c r="BD27" s="36">
        <f t="shared" si="22"/>
        <v>67.68696554679808</v>
      </c>
      <c r="BE27" s="36">
        <f t="shared" si="23"/>
        <v>35.75903354409134</v>
      </c>
      <c r="BF27" s="36">
        <f t="shared" si="24"/>
        <v>50.463133268103334</v>
      </c>
      <c r="BG27" s="29">
        <f t="shared" si="25"/>
        <v>84.09433383229074</v>
      </c>
      <c r="BH27" s="29">
        <f t="shared" si="26"/>
        <v>56.227732041763765</v>
      </c>
      <c r="BI27" s="29">
        <f t="shared" si="27"/>
        <v>71.23619419079134</v>
      </c>
      <c r="BJ27" s="22">
        <f t="shared" si="41"/>
        <v>50.85534743683462</v>
      </c>
      <c r="BK27" s="22">
        <f t="shared" si="42"/>
        <v>26.77612785367438</v>
      </c>
      <c r="BL27" s="22">
        <f t="shared" si="28"/>
        <v>37.50439704175082</v>
      </c>
      <c r="BM27" s="22">
        <f t="shared" si="29"/>
        <v>36.81537597249764</v>
      </c>
    </row>
    <row r="28" spans="1:65" ht="15.75">
      <c r="A28" t="s">
        <v>121</v>
      </c>
      <c r="B28" s="3" t="s">
        <v>13</v>
      </c>
      <c r="C28" s="14">
        <v>404499</v>
      </c>
      <c r="D28">
        <v>7698</v>
      </c>
      <c r="E28">
        <v>25</v>
      </c>
      <c r="F28">
        <v>13186</v>
      </c>
      <c r="G28">
        <v>3227</v>
      </c>
      <c r="H28">
        <v>5481</v>
      </c>
      <c r="I28" s="7">
        <f t="shared" si="30"/>
        <v>8708</v>
      </c>
      <c r="J28">
        <v>15221</v>
      </c>
      <c r="K28">
        <v>9759</v>
      </c>
      <c r="L28" s="7">
        <f t="shared" si="31"/>
        <v>24980</v>
      </c>
      <c r="N28" s="32">
        <v>1033968</v>
      </c>
      <c r="O28" s="79">
        <v>264272</v>
      </c>
      <c r="P28" s="79">
        <v>2377368</v>
      </c>
      <c r="Q28" s="79">
        <v>428218</v>
      </c>
      <c r="R28" s="79">
        <v>581815</v>
      </c>
      <c r="S28" s="79">
        <v>3014570</v>
      </c>
      <c r="T28" s="79">
        <v>1294145</v>
      </c>
      <c r="U28" s="79">
        <f t="shared" si="32"/>
        <v>7960388</v>
      </c>
      <c r="V28" s="76">
        <f t="shared" si="33"/>
        <v>180.29485818292127</v>
      </c>
      <c r="W28" s="76">
        <f t="shared" si="34"/>
        <v>132.69848156182212</v>
      </c>
      <c r="X28" s="76">
        <f t="shared" si="35"/>
        <v>106.15124977193943</v>
      </c>
      <c r="Y28" s="76">
        <f t="shared" si="36"/>
        <v>198.05334734905722</v>
      </c>
      <c r="Z28" s="76">
        <f t="shared" si="37"/>
        <v>132.61041090275643</v>
      </c>
      <c r="AA28" s="52">
        <f t="shared" si="38"/>
        <v>134.31644583008574</v>
      </c>
      <c r="AB28">
        <v>39</v>
      </c>
      <c r="AC28">
        <v>26</v>
      </c>
      <c r="AE28" s="58">
        <f t="shared" si="0"/>
        <v>19.030949396661054</v>
      </c>
      <c r="AF28" s="58">
        <f t="shared" si="1"/>
        <v>0.06180484995018529</v>
      </c>
      <c r="AG28" s="58">
        <f t="shared" si="2"/>
        <v>32.59835005772573</v>
      </c>
      <c r="AH28" s="67">
        <f t="shared" si="3"/>
        <v>7.977770031569917</v>
      </c>
      <c r="AI28" s="67">
        <f t="shared" si="4"/>
        <v>13.550095303078622</v>
      </c>
      <c r="AJ28" s="68">
        <f t="shared" si="5"/>
        <v>21.527865334648542</v>
      </c>
      <c r="AK28" s="58">
        <f t="shared" si="6"/>
        <v>37.62926484367081</v>
      </c>
      <c r="AL28" s="58">
        <f t="shared" si="7"/>
        <v>24.12614122655433</v>
      </c>
      <c r="AM28" s="59">
        <f t="shared" si="8"/>
        <v>61.75540607022514</v>
      </c>
      <c r="AN28" s="52">
        <f t="shared" si="39"/>
        <v>2.5561694837317273</v>
      </c>
      <c r="AO28" s="52">
        <f t="shared" si="9"/>
        <v>0.6533316522414147</v>
      </c>
      <c r="AP28" s="52">
        <f t="shared" si="40"/>
        <v>19.02629178316881</v>
      </c>
      <c r="AQ28" s="52">
        <f t="shared" si="10"/>
        <v>19.679623435410225</v>
      </c>
      <c r="AR28" s="12"/>
      <c r="AS28" s="22">
        <f t="shared" si="11"/>
        <v>110.1304453032672</v>
      </c>
      <c r="AT28" s="22">
        <f t="shared" si="12"/>
        <v>114.52670246153431</v>
      </c>
      <c r="AU28" s="22">
        <f t="shared" si="13"/>
        <v>106.97118792799483</v>
      </c>
      <c r="AV28" s="29">
        <f t="shared" si="14"/>
        <v>139.5963065623425</v>
      </c>
      <c r="AW28" s="29">
        <f t="shared" si="15"/>
        <v>134.47745775280896</v>
      </c>
      <c r="AX28" s="29">
        <f t="shared" si="16"/>
        <v>55.60171863365908</v>
      </c>
      <c r="AY28" s="46">
        <f t="shared" si="17"/>
        <v>139.28571428571428</v>
      </c>
      <c r="AZ28" s="46">
        <f t="shared" si="18"/>
        <v>130</v>
      </c>
      <c r="BA28" s="41">
        <f t="shared" si="19"/>
        <v>66.67734563847183</v>
      </c>
      <c r="BB28" s="41">
        <f t="shared" si="20"/>
        <v>5.495992016965716</v>
      </c>
      <c r="BC28" s="41">
        <f t="shared" si="21"/>
        <v>129.94020317530976</v>
      </c>
      <c r="BD28" s="36">
        <f t="shared" si="22"/>
        <v>28.056937503237066</v>
      </c>
      <c r="BE28" s="36">
        <f t="shared" si="23"/>
        <v>40.682698591156154</v>
      </c>
      <c r="BF28" s="36">
        <f t="shared" si="24"/>
        <v>34.868026657108764</v>
      </c>
      <c r="BG28" s="29">
        <f t="shared" si="25"/>
        <v>102.78533339823146</v>
      </c>
      <c r="BH28" s="29">
        <f t="shared" si="26"/>
        <v>76.9221363380607</v>
      </c>
      <c r="BI28" s="29">
        <f t="shared" si="27"/>
        <v>90.8515998962032</v>
      </c>
      <c r="BJ28" s="22">
        <f t="shared" si="41"/>
        <v>37.07375011429546</v>
      </c>
      <c r="BK28" s="22">
        <f t="shared" si="42"/>
        <v>50.1179880660713</v>
      </c>
      <c r="BL28" s="22">
        <f t="shared" si="28"/>
        <v>100.17178120026064</v>
      </c>
      <c r="BM28" s="22">
        <f t="shared" si="29"/>
        <v>96.95708575769783</v>
      </c>
    </row>
    <row r="29" spans="1:65" s="11" customFormat="1" ht="15.75">
      <c r="A29" s="11" t="s">
        <v>122</v>
      </c>
      <c r="B29" s="4" t="s">
        <v>14</v>
      </c>
      <c r="C29" s="15">
        <v>18224500</v>
      </c>
      <c r="D29" s="11">
        <f>SUM(D15:D28)</f>
        <v>630530</v>
      </c>
      <c r="E29" s="11">
        <f aca="true" t="shared" si="43" ref="E29:K29">SUM(E15:E28)</f>
        <v>25940</v>
      </c>
      <c r="F29" s="11">
        <f t="shared" si="43"/>
        <v>632232</v>
      </c>
      <c r="G29" s="11">
        <f t="shared" si="43"/>
        <v>586709</v>
      </c>
      <c r="H29" s="11">
        <f t="shared" si="43"/>
        <v>804627</v>
      </c>
      <c r="I29" s="10">
        <f t="shared" si="30"/>
        <v>1391336</v>
      </c>
      <c r="J29" s="11">
        <f t="shared" si="43"/>
        <v>612037</v>
      </c>
      <c r="K29" s="11">
        <f t="shared" si="43"/>
        <v>517208</v>
      </c>
      <c r="L29" s="10">
        <f t="shared" si="31"/>
        <v>1129245</v>
      </c>
      <c r="M29" s="10"/>
      <c r="N29" s="88">
        <f aca="true" t="shared" si="44" ref="N29:T29">SUM(N15:N28)</f>
        <v>156869990</v>
      </c>
      <c r="O29" s="83">
        <f t="shared" si="44"/>
        <v>29733208</v>
      </c>
      <c r="P29" s="83">
        <f t="shared" si="44"/>
        <v>103401611</v>
      </c>
      <c r="Q29" s="83">
        <f t="shared" si="44"/>
        <v>68847628</v>
      </c>
      <c r="R29" s="83">
        <f t="shared" si="44"/>
        <v>82182009</v>
      </c>
      <c r="S29" s="83">
        <f t="shared" si="44"/>
        <v>79818249</v>
      </c>
      <c r="T29" s="83">
        <f t="shared" si="44"/>
        <v>49829404</v>
      </c>
      <c r="U29" s="84">
        <f t="shared" si="32"/>
        <v>413812109</v>
      </c>
      <c r="V29" s="77">
        <f t="shared" si="33"/>
        <v>163.5501066064356</v>
      </c>
      <c r="W29" s="77">
        <f t="shared" si="34"/>
        <v>117.34544382308776</v>
      </c>
      <c r="X29" s="77">
        <f t="shared" si="35"/>
        <v>102.13677766219627</v>
      </c>
      <c r="Y29" s="77">
        <f t="shared" si="36"/>
        <v>130.4140909781598</v>
      </c>
      <c r="Z29" s="77">
        <f t="shared" si="37"/>
        <v>96.343065072466</v>
      </c>
      <c r="AA29" s="53">
        <f t="shared" si="38"/>
        <v>248.7906840277227</v>
      </c>
      <c r="AB29" s="11">
        <v>26</v>
      </c>
      <c r="AC29" s="11">
        <v>19</v>
      </c>
      <c r="AE29" s="60">
        <f t="shared" si="0"/>
        <v>34.59793135614146</v>
      </c>
      <c r="AF29" s="60">
        <f t="shared" si="1"/>
        <v>1.423358665532662</v>
      </c>
      <c r="AG29" s="60">
        <f t="shared" si="2"/>
        <v>34.6913221213202</v>
      </c>
      <c r="AH29" s="69">
        <f t="shared" si="3"/>
        <v>32.19342094433318</v>
      </c>
      <c r="AI29" s="69">
        <f t="shared" si="4"/>
        <v>44.15084090098494</v>
      </c>
      <c r="AJ29" s="70">
        <f t="shared" si="5"/>
        <v>76.34426184531812</v>
      </c>
      <c r="AK29" s="60">
        <f t="shared" si="6"/>
        <v>33.583198441658205</v>
      </c>
      <c r="AL29" s="60">
        <f t="shared" si="7"/>
        <v>28.37981837636149</v>
      </c>
      <c r="AM29" s="61">
        <f t="shared" si="8"/>
        <v>61.963016818019696</v>
      </c>
      <c r="AN29" s="52">
        <f t="shared" si="39"/>
        <v>8.607643008038629</v>
      </c>
      <c r="AO29" s="53">
        <f t="shared" si="9"/>
        <v>1.631496501961645</v>
      </c>
      <c r="AP29" s="53">
        <f t="shared" si="40"/>
        <v>21.074866306345854</v>
      </c>
      <c r="AQ29" s="53">
        <f t="shared" si="10"/>
        <v>22.7063628083075</v>
      </c>
      <c r="AR29" s="13"/>
      <c r="AS29" s="23">
        <f t="shared" si="11"/>
        <v>99.90216166724701</v>
      </c>
      <c r="AT29" s="23">
        <f t="shared" si="12"/>
        <v>101.27611538405101</v>
      </c>
      <c r="AU29" s="23">
        <f t="shared" si="13"/>
        <v>102.92570705607251</v>
      </c>
      <c r="AV29" s="30">
        <f t="shared" si="14"/>
        <v>91.92132154247624</v>
      </c>
      <c r="AW29" s="30">
        <f t="shared" si="15"/>
        <v>97.69949715757475</v>
      </c>
      <c r="AX29" s="30">
        <f t="shared" si="16"/>
        <v>102.98954477610589</v>
      </c>
      <c r="AY29" s="47">
        <f t="shared" si="17"/>
        <v>92.85714285714286</v>
      </c>
      <c r="AZ29" s="47">
        <f t="shared" si="18"/>
        <v>95</v>
      </c>
      <c r="BA29" s="42">
        <f t="shared" si="19"/>
        <v>121.218241892562</v>
      </c>
      <c r="BB29" s="42">
        <f t="shared" si="20"/>
        <v>126.5720711133776</v>
      </c>
      <c r="BC29" s="42">
        <f t="shared" si="21"/>
        <v>138.28299398227142</v>
      </c>
      <c r="BD29" s="37">
        <f t="shared" si="22"/>
        <v>113.22071153670646</v>
      </c>
      <c r="BE29" s="37">
        <f t="shared" si="23"/>
        <v>132.55813429686822</v>
      </c>
      <c r="BF29" s="37">
        <f t="shared" si="24"/>
        <v>123.65247161108286</v>
      </c>
      <c r="BG29" s="30">
        <f t="shared" si="25"/>
        <v>91.73339587540211</v>
      </c>
      <c r="BH29" s="30">
        <f t="shared" si="26"/>
        <v>90.48426923710163</v>
      </c>
      <c r="BI29" s="30">
        <f t="shared" si="27"/>
        <v>91.15702689916604</v>
      </c>
      <c r="BJ29" s="23">
        <f t="shared" si="41"/>
        <v>124.84211551074849</v>
      </c>
      <c r="BK29" s="23">
        <f t="shared" si="42"/>
        <v>125.15438664976341</v>
      </c>
      <c r="BL29" s="23">
        <f t="shared" si="28"/>
        <v>110.95734894234968</v>
      </c>
      <c r="BM29" s="23">
        <f t="shared" si="29"/>
        <v>111.86915101684104</v>
      </c>
    </row>
    <row r="30" spans="1:65" ht="15.75">
      <c r="A30" t="s">
        <v>123</v>
      </c>
      <c r="B30" s="3" t="s">
        <v>31</v>
      </c>
      <c r="C30" s="14">
        <v>2446056</v>
      </c>
      <c r="D30">
        <v>61721</v>
      </c>
      <c r="E30">
        <v>2653</v>
      </c>
      <c r="F30">
        <v>71772</v>
      </c>
      <c r="G30">
        <v>25498</v>
      </c>
      <c r="H30">
        <v>45845</v>
      </c>
      <c r="I30" s="7">
        <f t="shared" si="30"/>
        <v>71343</v>
      </c>
      <c r="J30">
        <v>213829</v>
      </c>
      <c r="K30">
        <v>124832</v>
      </c>
      <c r="L30" s="7">
        <f t="shared" si="31"/>
        <v>338661</v>
      </c>
      <c r="N30" s="32">
        <v>9768557</v>
      </c>
      <c r="O30" s="79">
        <v>2319641</v>
      </c>
      <c r="P30" s="79">
        <v>13575808</v>
      </c>
      <c r="Q30" s="79">
        <v>5399272</v>
      </c>
      <c r="R30" s="79">
        <v>6970524</v>
      </c>
      <c r="S30" s="79">
        <v>24111799</v>
      </c>
      <c r="T30" s="79">
        <v>8824289</v>
      </c>
      <c r="U30" s="79">
        <f t="shared" si="32"/>
        <v>61201333</v>
      </c>
      <c r="V30" s="76">
        <f t="shared" si="33"/>
        <v>189.15186980995375</v>
      </c>
      <c r="W30" s="76">
        <f t="shared" si="34"/>
        <v>211.75276492273903</v>
      </c>
      <c r="X30" s="76">
        <f t="shared" si="35"/>
        <v>152.04545751990403</v>
      </c>
      <c r="Y30" s="76">
        <f t="shared" si="36"/>
        <v>112.76206220858724</v>
      </c>
      <c r="Z30" s="76">
        <f t="shared" si="37"/>
        <v>70.68931844398872</v>
      </c>
      <c r="AA30" s="52">
        <f t="shared" si="38"/>
        <v>158.26958409617473</v>
      </c>
      <c r="AB30">
        <v>22</v>
      </c>
      <c r="AC30">
        <v>14</v>
      </c>
      <c r="AE30" s="58">
        <f t="shared" si="0"/>
        <v>25.232864660498368</v>
      </c>
      <c r="AF30" s="58">
        <f t="shared" si="1"/>
        <v>1.084603132552975</v>
      </c>
      <c r="AG30" s="58">
        <f t="shared" si="2"/>
        <v>29.341928394116895</v>
      </c>
      <c r="AH30" s="67">
        <f t="shared" si="3"/>
        <v>10.424127656930176</v>
      </c>
      <c r="AI30" s="67">
        <f t="shared" si="4"/>
        <v>18.7424163633212</v>
      </c>
      <c r="AJ30" s="68">
        <f t="shared" si="5"/>
        <v>29.166544020251376</v>
      </c>
      <c r="AK30" s="58">
        <f t="shared" si="6"/>
        <v>87.41786778389375</v>
      </c>
      <c r="AL30" s="58">
        <f t="shared" si="7"/>
        <v>51.0339910451764</v>
      </c>
      <c r="AM30" s="59">
        <f t="shared" si="8"/>
        <v>138.45185882907015</v>
      </c>
      <c r="AN30" s="52">
        <f t="shared" si="39"/>
        <v>3.993594995372142</v>
      </c>
      <c r="AO30" s="52">
        <f t="shared" si="9"/>
        <v>0.9483188447034737</v>
      </c>
      <c r="AP30" s="52">
        <f t="shared" si="40"/>
        <v>24.072094833478875</v>
      </c>
      <c r="AQ30" s="52">
        <f t="shared" si="10"/>
        <v>25.020413678182347</v>
      </c>
      <c r="AR30" s="12"/>
      <c r="AS30" s="22">
        <f t="shared" si="11"/>
        <v>115.5406197495715</v>
      </c>
      <c r="AT30" s="22">
        <f t="shared" si="12"/>
        <v>182.75526304658908</v>
      </c>
      <c r="AU30" s="22">
        <f t="shared" si="13"/>
        <v>153.21989373561806</v>
      </c>
      <c r="AV30" s="29">
        <f t="shared" si="14"/>
        <v>79.4794312510609</v>
      </c>
      <c r="AW30" s="29">
        <f t="shared" si="15"/>
        <v>71.68456661820629</v>
      </c>
      <c r="AX30" s="29">
        <f t="shared" si="16"/>
        <v>65.5173745016607</v>
      </c>
      <c r="AY30" s="46">
        <f t="shared" si="17"/>
        <v>78.57142857142857</v>
      </c>
      <c r="AZ30" s="46">
        <f t="shared" si="18"/>
        <v>70</v>
      </c>
      <c r="BA30" s="41">
        <f t="shared" si="19"/>
        <v>88.40654259277342</v>
      </c>
      <c r="BB30" s="41">
        <f t="shared" si="20"/>
        <v>96.4482587190439</v>
      </c>
      <c r="BC30" s="41">
        <f t="shared" si="21"/>
        <v>116.959788772602</v>
      </c>
      <c r="BD30" s="36">
        <f t="shared" si="22"/>
        <v>36.66050751511836</v>
      </c>
      <c r="BE30" s="36">
        <f t="shared" si="23"/>
        <v>56.272082131090905</v>
      </c>
      <c r="BF30" s="36">
        <f t="shared" si="24"/>
        <v>47.24016146445595</v>
      </c>
      <c r="BG30" s="29">
        <f t="shared" si="25"/>
        <v>238.7842208041794</v>
      </c>
      <c r="BH30" s="29">
        <f t="shared" si="26"/>
        <v>162.7132818376975</v>
      </c>
      <c r="BI30" s="29">
        <f t="shared" si="27"/>
        <v>203.68375311014177</v>
      </c>
      <c r="BJ30" s="22">
        <f t="shared" si="41"/>
        <v>57.92164559447753</v>
      </c>
      <c r="BK30" s="22">
        <f t="shared" si="42"/>
        <v>72.74686964671513</v>
      </c>
      <c r="BL30" s="22">
        <f t="shared" si="28"/>
        <v>126.73749799339846</v>
      </c>
      <c r="BM30" s="22">
        <f t="shared" si="29"/>
        <v>123.26996005033229</v>
      </c>
    </row>
    <row r="31" spans="3:40" ht="15.75">
      <c r="C31" s="15"/>
      <c r="V31" s="76"/>
      <c r="W31" s="76"/>
      <c r="X31" s="76"/>
      <c r="Y31" s="76"/>
      <c r="Z31" s="76"/>
      <c r="AA31" s="52"/>
      <c r="AN31" s="52" t="e">
        <f t="shared" si="39"/>
        <v>#DIV/0!</v>
      </c>
    </row>
    <row r="32" spans="2:40" ht="15.75">
      <c r="B32" s="4" t="s">
        <v>36</v>
      </c>
      <c r="V32" s="76"/>
      <c r="W32" s="76"/>
      <c r="X32" s="76"/>
      <c r="Y32" s="76"/>
      <c r="Z32" s="76"/>
      <c r="AA32" s="52"/>
      <c r="AN32" s="52" t="e">
        <f t="shared" si="39"/>
        <v>#DIV/0!</v>
      </c>
    </row>
    <row r="33" spans="1:65" ht="15.75">
      <c r="A33" t="s">
        <v>124</v>
      </c>
      <c r="B33" t="s">
        <v>52</v>
      </c>
      <c r="C33">
        <v>1769451</v>
      </c>
      <c r="D33">
        <v>47260</v>
      </c>
      <c r="E33">
        <v>708</v>
      </c>
      <c r="F33">
        <v>32818</v>
      </c>
      <c r="G33">
        <v>52401</v>
      </c>
      <c r="H33">
        <v>36874</v>
      </c>
      <c r="I33" s="7">
        <f aca="true" t="shared" si="45" ref="I33:I41">SUM(G33:H33)</f>
        <v>89275</v>
      </c>
      <c r="J33">
        <v>105089</v>
      </c>
      <c r="K33">
        <v>96010</v>
      </c>
      <c r="L33" s="7">
        <f aca="true" t="shared" si="46" ref="L33:L41">SUM(J33:K33)</f>
        <v>201099</v>
      </c>
      <c r="N33" s="32">
        <v>11169949</v>
      </c>
      <c r="O33" s="79">
        <v>2951327</v>
      </c>
      <c r="P33" s="79">
        <v>7591353</v>
      </c>
      <c r="Q33" s="79">
        <v>7111538</v>
      </c>
      <c r="R33" s="79">
        <v>4423128</v>
      </c>
      <c r="S33" s="79">
        <v>17786801</v>
      </c>
      <c r="T33" s="79">
        <v>10859364</v>
      </c>
      <c r="U33" s="79">
        <f t="shared" si="32"/>
        <v>50723511</v>
      </c>
      <c r="V33" s="76">
        <f t="shared" si="33"/>
        <v>231.3167469071851</v>
      </c>
      <c r="W33" s="76">
        <f aca="true" t="shared" si="47" ref="W33:W52">+Q33/G33</f>
        <v>135.7137840880899</v>
      </c>
      <c r="X33" s="76">
        <f aca="true" t="shared" si="48" ref="X33:X52">+R33/H33</f>
        <v>119.95248684710094</v>
      </c>
      <c r="Y33" s="76">
        <f t="shared" si="36"/>
        <v>169.25464130403753</v>
      </c>
      <c r="Z33" s="76">
        <f t="shared" si="37"/>
        <v>113.10659306322258</v>
      </c>
      <c r="AA33" s="52">
        <f t="shared" si="38"/>
        <v>236.35101565806178</v>
      </c>
      <c r="AB33">
        <v>34</v>
      </c>
      <c r="AC33">
        <v>22</v>
      </c>
      <c r="AE33" s="58">
        <f aca="true" t="shared" si="49" ref="AE33:AM38">+D33/$C33*1000</f>
        <v>26.708849241940012</v>
      </c>
      <c r="AF33" s="58">
        <f t="shared" si="49"/>
        <v>0.4001241062905952</v>
      </c>
      <c r="AG33" s="58">
        <f t="shared" si="49"/>
        <v>18.546995650063213</v>
      </c>
      <c r="AH33" s="67">
        <f t="shared" si="49"/>
        <v>29.614270188889098</v>
      </c>
      <c r="AI33" s="67">
        <f t="shared" si="49"/>
        <v>20.839232055592383</v>
      </c>
      <c r="AJ33" s="68">
        <f t="shared" si="49"/>
        <v>50.453502244481484</v>
      </c>
      <c r="AK33" s="58">
        <f t="shared" si="49"/>
        <v>59.39073757905701</v>
      </c>
      <c r="AL33" s="58">
        <f t="shared" si="49"/>
        <v>54.25976757762718</v>
      </c>
      <c r="AM33" s="59">
        <f t="shared" si="49"/>
        <v>113.65050515668419</v>
      </c>
      <c r="AN33" s="52">
        <f t="shared" si="39"/>
        <v>6.312663645390576</v>
      </c>
      <c r="AO33" s="52">
        <f aca="true" t="shared" si="50" ref="AO33:AO38">+O33/C33</f>
        <v>1.667933726336587</v>
      </c>
      <c r="AP33" s="52">
        <f aca="true" t="shared" si="51" ref="AP33:AP38">+AQ33-AO33</f>
        <v>26.99830851490095</v>
      </c>
      <c r="AQ33" s="52">
        <f aca="true" t="shared" si="52" ref="AQ33:AQ38">+U33/C33</f>
        <v>28.666242241237537</v>
      </c>
      <c r="AR33" s="12"/>
      <c r="AS33" s="22">
        <f aca="true" t="shared" si="53" ref="AS33:AX38">+V33/V$48*100</f>
        <v>141.29641077808955</v>
      </c>
      <c r="AT33" s="22">
        <f t="shared" si="53"/>
        <v>117.12908834562977</v>
      </c>
      <c r="AU33" s="22">
        <f t="shared" si="53"/>
        <v>120.87902912607534</v>
      </c>
      <c r="AV33" s="29">
        <f t="shared" si="53"/>
        <v>119.29777057964081</v>
      </c>
      <c r="AW33" s="29">
        <f t="shared" si="53"/>
        <v>114.69904200340208</v>
      </c>
      <c r="AX33" s="29">
        <f t="shared" si="53"/>
        <v>97.84001199691895</v>
      </c>
      <c r="AY33" s="46">
        <f aca="true" t="shared" si="54" ref="AY33:AY38">+AB33/AB$48*100</f>
        <v>121.42857142857142</v>
      </c>
      <c r="AZ33" s="46">
        <f aca="true" t="shared" si="55" ref="AZ33:AZ38">+AC33/AC$48*100</f>
        <v>110.00000000000001</v>
      </c>
      <c r="BA33" s="41">
        <f aca="true" t="shared" si="56" ref="BA33:BA38">+AE33/AE$48*100</f>
        <v>93.57784182974717</v>
      </c>
      <c r="BB33" s="41">
        <f aca="true" t="shared" si="57" ref="BB33:BB38">+AF33/AF$48*100</f>
        <v>35.58100854125704</v>
      </c>
      <c r="BC33" s="41">
        <f aca="true" t="shared" si="58" ref="BC33:BC38">+AG33/AG$48*100</f>
        <v>73.93013385012215</v>
      </c>
      <c r="BD33" s="36">
        <f aca="true" t="shared" si="59" ref="BD33:BD38">+AH33/AH$48*100</f>
        <v>104.15012272923727</v>
      </c>
      <c r="BE33" s="36">
        <f aca="true" t="shared" si="60" ref="BE33:BE38">+AI33/AI$48*100</f>
        <v>62.56754492318607</v>
      </c>
      <c r="BF33" s="36">
        <f aca="true" t="shared" si="61" ref="BF33:BF38">+AJ33/AJ$48*100</f>
        <v>81.71799822501062</v>
      </c>
      <c r="BG33" s="29">
        <f aca="true" t="shared" si="62" ref="BG33:BG38">+AK33/AK$48*100</f>
        <v>162.2273724504351</v>
      </c>
      <c r="BH33" s="29">
        <f aca="true" t="shared" si="63" ref="BH33:BH38">+AL33/AL$48*100</f>
        <v>172.99812680711136</v>
      </c>
      <c r="BI33" s="29">
        <f aca="true" t="shared" si="64" ref="BI33:BI38">+AM33/AM$48*100</f>
        <v>167.19718773697323</v>
      </c>
      <c r="BJ33" s="22">
        <f aca="true" t="shared" si="65" ref="BJ33:BJ38">+AN33/AN$48*100</f>
        <v>91.55657167268248</v>
      </c>
      <c r="BK33" s="22">
        <f aca="true" t="shared" si="66" ref="BK33:BK38">+AO33/AO$48*100</f>
        <v>127.94953727520613</v>
      </c>
      <c r="BL33" s="22">
        <f aca="true" t="shared" si="67" ref="BL33:BL38">+AP33/AP$48*100</f>
        <v>142.14376002181572</v>
      </c>
      <c r="BM33" s="22">
        <f aca="true" t="shared" si="68" ref="BM33:BM38">+AQ33/AQ$48*100</f>
        <v>141.23213873765218</v>
      </c>
    </row>
    <row r="34" spans="1:65" ht="15.75">
      <c r="A34" t="s">
        <v>125</v>
      </c>
      <c r="B34" t="s">
        <v>53</v>
      </c>
      <c r="C34">
        <v>1651171</v>
      </c>
      <c r="D34">
        <v>34792</v>
      </c>
      <c r="E34">
        <v>3985</v>
      </c>
      <c r="F34">
        <v>18767</v>
      </c>
      <c r="G34">
        <v>46750</v>
      </c>
      <c r="H34">
        <v>43217</v>
      </c>
      <c r="I34" s="7">
        <f t="shared" si="45"/>
        <v>89967</v>
      </c>
      <c r="J34">
        <v>73298</v>
      </c>
      <c r="K34">
        <v>75061</v>
      </c>
      <c r="L34" s="7">
        <f t="shared" si="46"/>
        <v>148359</v>
      </c>
      <c r="N34" s="32">
        <v>8475315</v>
      </c>
      <c r="O34" s="79">
        <v>1486833</v>
      </c>
      <c r="P34" s="79">
        <v>2737074</v>
      </c>
      <c r="Q34" s="79">
        <v>5359477</v>
      </c>
      <c r="R34" s="79">
        <v>3629396</v>
      </c>
      <c r="S34" s="79">
        <v>8882510</v>
      </c>
      <c r="T34" s="79">
        <v>6219173</v>
      </c>
      <c r="U34" s="79">
        <f t="shared" si="32"/>
        <v>28314463</v>
      </c>
      <c r="V34" s="76">
        <f t="shared" si="33"/>
        <v>145.8450471572441</v>
      </c>
      <c r="W34" s="76">
        <f t="shared" si="47"/>
        <v>114.64121925133689</v>
      </c>
      <c r="X34" s="76">
        <f t="shared" si="48"/>
        <v>83.98074831663466</v>
      </c>
      <c r="Y34" s="76">
        <f t="shared" si="36"/>
        <v>121.18352478921662</v>
      </c>
      <c r="Z34" s="76">
        <f t="shared" si="37"/>
        <v>82.85491800002664</v>
      </c>
      <c r="AA34" s="52">
        <f t="shared" si="38"/>
        <v>243.59953437571855</v>
      </c>
      <c r="AB34">
        <v>24</v>
      </c>
      <c r="AC34">
        <v>16</v>
      </c>
      <c r="AE34" s="58">
        <f t="shared" si="49"/>
        <v>21.0711065056254</v>
      </c>
      <c r="AF34" s="58">
        <f t="shared" si="49"/>
        <v>2.413438705016016</v>
      </c>
      <c r="AG34" s="58">
        <f t="shared" si="49"/>
        <v>11.365873068264886</v>
      </c>
      <c r="AH34" s="67">
        <f t="shared" si="49"/>
        <v>28.313239513048618</v>
      </c>
      <c r="AI34" s="67">
        <f t="shared" si="49"/>
        <v>26.173545925891382</v>
      </c>
      <c r="AJ34" s="68">
        <f t="shared" si="49"/>
        <v>54.48678543894</v>
      </c>
      <c r="AK34" s="58">
        <f t="shared" si="49"/>
        <v>44.3915257717099</v>
      </c>
      <c r="AL34" s="58">
        <f t="shared" si="49"/>
        <v>45.459252857517484</v>
      </c>
      <c r="AM34" s="59">
        <f t="shared" si="49"/>
        <v>89.85077862922738</v>
      </c>
      <c r="AN34" s="52">
        <f t="shared" si="39"/>
        <v>5.132911733551522</v>
      </c>
      <c r="AO34" s="52">
        <f t="shared" si="50"/>
        <v>0.9004718469498314</v>
      </c>
      <c r="AP34" s="52">
        <f t="shared" si="51"/>
        <v>16.24763879695077</v>
      </c>
      <c r="AQ34" s="52">
        <f t="shared" si="52"/>
        <v>17.1481106439006</v>
      </c>
      <c r="AR34" s="12"/>
      <c r="AS34" s="22">
        <f t="shared" si="53"/>
        <v>89.08728818215845</v>
      </c>
      <c r="AT34" s="22">
        <f t="shared" si="53"/>
        <v>98.94220832443033</v>
      </c>
      <c r="AU34" s="22">
        <f t="shared" si="53"/>
        <v>84.6294361094476</v>
      </c>
      <c r="AV34" s="29">
        <f t="shared" si="53"/>
        <v>85.41523131626708</v>
      </c>
      <c r="AW34" s="29">
        <f t="shared" si="53"/>
        <v>84.02144793240691</v>
      </c>
      <c r="AX34" s="29">
        <f t="shared" si="53"/>
        <v>100.84061326922931</v>
      </c>
      <c r="AY34" s="46">
        <f t="shared" si="54"/>
        <v>85.71428571428571</v>
      </c>
      <c r="AZ34" s="46">
        <f t="shared" si="55"/>
        <v>80</v>
      </c>
      <c r="BA34" s="41">
        <f t="shared" si="56"/>
        <v>73.82529490132195</v>
      </c>
      <c r="BB34" s="41">
        <f t="shared" si="57"/>
        <v>214.6148703037881</v>
      </c>
      <c r="BC34" s="41">
        <f t="shared" si="58"/>
        <v>45.305478747845484</v>
      </c>
      <c r="BD34" s="36">
        <f t="shared" si="59"/>
        <v>99.57454130518019</v>
      </c>
      <c r="BE34" s="36">
        <f t="shared" si="60"/>
        <v>78.58324654904042</v>
      </c>
      <c r="BF34" s="36">
        <f t="shared" si="61"/>
        <v>88.25058395768444</v>
      </c>
      <c r="BG34" s="29">
        <f t="shared" si="62"/>
        <v>121.25662819768965</v>
      </c>
      <c r="BH34" s="29">
        <f t="shared" si="63"/>
        <v>144.93916840226288</v>
      </c>
      <c r="BI34" s="29">
        <f t="shared" si="64"/>
        <v>132.18416831560037</v>
      </c>
      <c r="BJ34" s="22">
        <f t="shared" si="65"/>
        <v>74.44588012631013</v>
      </c>
      <c r="BK34" s="22">
        <f t="shared" si="66"/>
        <v>69.07645929052394</v>
      </c>
      <c r="BL34" s="22">
        <f t="shared" si="67"/>
        <v>85.54241347380152</v>
      </c>
      <c r="BM34" s="22">
        <f t="shared" si="68"/>
        <v>84.48489066571938</v>
      </c>
    </row>
    <row r="35" spans="1:65" ht="15.75">
      <c r="A35" t="s">
        <v>126</v>
      </c>
      <c r="B35" t="s">
        <v>54</v>
      </c>
      <c r="C35">
        <v>1814229</v>
      </c>
      <c r="D35">
        <v>52650</v>
      </c>
      <c r="E35">
        <v>2538</v>
      </c>
      <c r="F35">
        <v>20154</v>
      </c>
      <c r="G35">
        <v>52101</v>
      </c>
      <c r="H35">
        <v>36906</v>
      </c>
      <c r="I35" s="7">
        <f t="shared" si="45"/>
        <v>89007</v>
      </c>
      <c r="J35">
        <v>64528</v>
      </c>
      <c r="K35">
        <v>66469</v>
      </c>
      <c r="L35" s="7">
        <f t="shared" si="46"/>
        <v>130997</v>
      </c>
      <c r="N35" s="32">
        <v>8477725</v>
      </c>
      <c r="O35" s="79">
        <v>1615836</v>
      </c>
      <c r="P35" s="79">
        <v>2858969</v>
      </c>
      <c r="Q35" s="79">
        <v>5717760</v>
      </c>
      <c r="R35" s="79">
        <v>3352204</v>
      </c>
      <c r="S35" s="79">
        <v>9882702</v>
      </c>
      <c r="T35" s="79">
        <v>7404024</v>
      </c>
      <c r="U35" s="79">
        <f t="shared" si="32"/>
        <v>30831495</v>
      </c>
      <c r="V35" s="76">
        <f t="shared" si="33"/>
        <v>141.85615758658332</v>
      </c>
      <c r="W35" s="76">
        <f t="shared" si="47"/>
        <v>109.74376691426268</v>
      </c>
      <c r="X35" s="76">
        <f t="shared" si="48"/>
        <v>90.83086760960278</v>
      </c>
      <c r="Y35" s="76">
        <f t="shared" si="36"/>
        <v>153.1537007190677</v>
      </c>
      <c r="Z35" s="76">
        <f t="shared" si="37"/>
        <v>111.3906332275196</v>
      </c>
      <c r="AA35" s="52">
        <f t="shared" si="38"/>
        <v>161.02041785375118</v>
      </c>
      <c r="AB35">
        <v>30</v>
      </c>
      <c r="AC35">
        <v>22</v>
      </c>
      <c r="AE35" s="58">
        <f t="shared" si="49"/>
        <v>29.020592218512657</v>
      </c>
      <c r="AF35" s="58">
        <f t="shared" si="49"/>
        <v>1.3989413684821486</v>
      </c>
      <c r="AG35" s="58">
        <f t="shared" si="49"/>
        <v>11.108851197946896</v>
      </c>
      <c r="AH35" s="67">
        <f t="shared" si="49"/>
        <v>28.717984333840988</v>
      </c>
      <c r="AI35" s="67">
        <f t="shared" si="49"/>
        <v>20.34252566792836</v>
      </c>
      <c r="AJ35" s="68">
        <f t="shared" si="49"/>
        <v>49.060510001769345</v>
      </c>
      <c r="AK35" s="58">
        <f t="shared" si="49"/>
        <v>35.567726014742355</v>
      </c>
      <c r="AL35" s="58">
        <f t="shared" si="49"/>
        <v>36.637601978581536</v>
      </c>
      <c r="AM35" s="59">
        <f t="shared" si="49"/>
        <v>72.20532799332388</v>
      </c>
      <c r="AN35" s="52">
        <f t="shared" si="39"/>
        <v>4.672907885388228</v>
      </c>
      <c r="AO35" s="52">
        <f t="shared" si="50"/>
        <v>0.890646109173649</v>
      </c>
      <c r="AP35" s="52">
        <f t="shared" si="51"/>
        <v>16.10362253056257</v>
      </c>
      <c r="AQ35" s="52">
        <f t="shared" si="52"/>
        <v>16.99426863973622</v>
      </c>
      <c r="AR35" s="12"/>
      <c r="AS35" s="22">
        <f t="shared" si="53"/>
        <v>86.65073403352747</v>
      </c>
      <c r="AT35" s="22">
        <f t="shared" si="53"/>
        <v>94.71541492011895</v>
      </c>
      <c r="AU35" s="22">
        <f t="shared" si="53"/>
        <v>91.5324673953871</v>
      </c>
      <c r="AV35" s="29">
        <f t="shared" si="53"/>
        <v>107.94915230115146</v>
      </c>
      <c r="AW35" s="29">
        <f t="shared" si="53"/>
        <v>112.95892284729389</v>
      </c>
      <c r="AX35" s="29">
        <f t="shared" si="53"/>
        <v>66.65611133802865</v>
      </c>
      <c r="AY35" s="46">
        <f t="shared" si="54"/>
        <v>107.14285714285714</v>
      </c>
      <c r="AZ35" s="46">
        <f t="shared" si="55"/>
        <v>110.00000000000001</v>
      </c>
      <c r="BA35" s="41">
        <f t="shared" si="56"/>
        <v>101.67732663544416</v>
      </c>
      <c r="BB35" s="41">
        <f t="shared" si="57"/>
        <v>124.40076465808056</v>
      </c>
      <c r="BC35" s="41">
        <f t="shared" si="58"/>
        <v>44.280964501250885</v>
      </c>
      <c r="BD35" s="36">
        <f t="shared" si="59"/>
        <v>100.99798420924893</v>
      </c>
      <c r="BE35" s="36">
        <f t="shared" si="60"/>
        <v>61.07623760721124</v>
      </c>
      <c r="BF35" s="36">
        <f t="shared" si="61"/>
        <v>79.46181119034634</v>
      </c>
      <c r="BG35" s="29">
        <f t="shared" si="62"/>
        <v>97.15418549446231</v>
      </c>
      <c r="BH35" s="29">
        <f t="shared" si="63"/>
        <v>116.81282091618385</v>
      </c>
      <c r="BI35" s="29">
        <f t="shared" si="64"/>
        <v>106.22502525145595</v>
      </c>
      <c r="BJ35" s="22">
        <f t="shared" si="65"/>
        <v>67.77415204765269</v>
      </c>
      <c r="BK35" s="22">
        <f t="shared" si="66"/>
        <v>68.32271315421231</v>
      </c>
      <c r="BL35" s="22">
        <f t="shared" si="67"/>
        <v>84.78418028310278</v>
      </c>
      <c r="BM35" s="22">
        <f t="shared" si="68"/>
        <v>83.72694565524407</v>
      </c>
    </row>
    <row r="36" spans="1:65" ht="15.75">
      <c r="A36" t="s">
        <v>127</v>
      </c>
      <c r="B36" t="s">
        <v>55</v>
      </c>
      <c r="C36">
        <v>1343386</v>
      </c>
      <c r="D36">
        <v>21416</v>
      </c>
      <c r="E36">
        <v>105</v>
      </c>
      <c r="F36">
        <v>22127</v>
      </c>
      <c r="G36">
        <v>31871</v>
      </c>
      <c r="H36">
        <v>31264</v>
      </c>
      <c r="I36" s="7">
        <f t="shared" si="45"/>
        <v>63135</v>
      </c>
      <c r="J36">
        <v>57972</v>
      </c>
      <c r="K36">
        <v>62973</v>
      </c>
      <c r="L36" s="7">
        <f t="shared" si="46"/>
        <v>120945</v>
      </c>
      <c r="N36" s="32">
        <v>2882555</v>
      </c>
      <c r="O36" s="79">
        <v>865957</v>
      </c>
      <c r="P36" s="79">
        <v>2383764</v>
      </c>
      <c r="Q36" s="79">
        <v>2707059</v>
      </c>
      <c r="R36" s="79">
        <v>2080003</v>
      </c>
      <c r="S36" s="79">
        <v>7353850</v>
      </c>
      <c r="T36" s="79">
        <v>3531784</v>
      </c>
      <c r="U36" s="79">
        <f t="shared" si="32"/>
        <v>18922417</v>
      </c>
      <c r="V36" s="76">
        <f t="shared" si="33"/>
        <v>107.73100736656573</v>
      </c>
      <c r="W36" s="76">
        <f t="shared" si="47"/>
        <v>84.93800006275298</v>
      </c>
      <c r="X36" s="76">
        <f t="shared" si="48"/>
        <v>66.53029042988742</v>
      </c>
      <c r="Y36" s="76">
        <f t="shared" si="36"/>
        <v>126.85175602014766</v>
      </c>
      <c r="Z36" s="76">
        <f t="shared" si="37"/>
        <v>56.08409953472123</v>
      </c>
      <c r="AA36" s="52">
        <f t="shared" si="38"/>
        <v>134.5981976092641</v>
      </c>
      <c r="AB36">
        <v>25</v>
      </c>
      <c r="AC36">
        <v>17</v>
      </c>
      <c r="AE36" s="58">
        <f t="shared" si="49"/>
        <v>15.941806748023279</v>
      </c>
      <c r="AF36" s="58">
        <f t="shared" si="49"/>
        <v>0.07816070734695761</v>
      </c>
      <c r="AG36" s="58">
        <f t="shared" si="49"/>
        <v>16.471066394915535</v>
      </c>
      <c r="AH36" s="67">
        <f t="shared" si="49"/>
        <v>23.724380036713203</v>
      </c>
      <c r="AI36" s="67">
        <f t="shared" si="49"/>
        <v>23.272536709478885</v>
      </c>
      <c r="AJ36" s="68">
        <f t="shared" si="49"/>
        <v>46.996916746192085</v>
      </c>
      <c r="AK36" s="58">
        <f t="shared" si="49"/>
        <v>43.153643107788824</v>
      </c>
      <c r="AL36" s="58">
        <f t="shared" si="49"/>
        <v>46.876325940571064</v>
      </c>
      <c r="AM36" s="59">
        <f t="shared" si="49"/>
        <v>90.02996904835989</v>
      </c>
      <c r="AN36" s="52">
        <f t="shared" si="39"/>
        <v>2.145738454919137</v>
      </c>
      <c r="AO36" s="52">
        <f t="shared" si="50"/>
        <v>0.6446077300195179</v>
      </c>
      <c r="AP36" s="52">
        <f t="shared" si="51"/>
        <v>13.441006531257583</v>
      </c>
      <c r="AQ36" s="52">
        <f t="shared" si="52"/>
        <v>14.085614261277101</v>
      </c>
      <c r="AR36" s="12"/>
      <c r="AS36" s="22">
        <f t="shared" si="53"/>
        <v>65.80589115975867</v>
      </c>
      <c r="AT36" s="22">
        <f t="shared" si="53"/>
        <v>73.30655894756963</v>
      </c>
      <c r="AU36" s="22">
        <f t="shared" si="53"/>
        <v>67.04418662775707</v>
      </c>
      <c r="AV36" s="29">
        <f t="shared" si="53"/>
        <v>89.41043844187419</v>
      </c>
      <c r="AW36" s="29">
        <f t="shared" si="53"/>
        <v>56.87371809228019</v>
      </c>
      <c r="AX36" s="29">
        <f t="shared" si="53"/>
        <v>55.7183527736826</v>
      </c>
      <c r="AY36" s="46">
        <f t="shared" si="54"/>
        <v>89.28571428571429</v>
      </c>
      <c r="AZ36" s="46">
        <f t="shared" si="55"/>
        <v>85</v>
      </c>
      <c r="BA36" s="41">
        <f t="shared" si="56"/>
        <v>55.85414245419437</v>
      </c>
      <c r="BB36" s="41">
        <f t="shared" si="57"/>
        <v>6.950435507334886</v>
      </c>
      <c r="BC36" s="41">
        <f t="shared" si="58"/>
        <v>65.6552773400906</v>
      </c>
      <c r="BD36" s="36">
        <f t="shared" si="59"/>
        <v>83.4360285341692</v>
      </c>
      <c r="BE36" s="36">
        <f t="shared" si="60"/>
        <v>69.87327950292962</v>
      </c>
      <c r="BF36" s="36">
        <f t="shared" si="61"/>
        <v>76.11947215550062</v>
      </c>
      <c r="BG36" s="29">
        <f t="shared" si="62"/>
        <v>117.87531892025318</v>
      </c>
      <c r="BH36" s="29">
        <f t="shared" si="63"/>
        <v>149.45726716791498</v>
      </c>
      <c r="BI36" s="29">
        <f t="shared" si="64"/>
        <v>132.4477846902664</v>
      </c>
      <c r="BJ36" s="22">
        <f t="shared" si="65"/>
        <v>31.121008131343235</v>
      </c>
      <c r="BK36" s="22">
        <f t="shared" si="66"/>
        <v>49.4487637474479</v>
      </c>
      <c r="BL36" s="22">
        <f t="shared" si="67"/>
        <v>70.76573726003092</v>
      </c>
      <c r="BM36" s="22">
        <f t="shared" si="68"/>
        <v>69.39665864861743</v>
      </c>
    </row>
    <row r="37" spans="1:65" ht="15.75">
      <c r="A37" t="s">
        <v>128</v>
      </c>
      <c r="B37" t="s">
        <v>56</v>
      </c>
      <c r="C37">
        <v>1547548</v>
      </c>
      <c r="D37">
        <v>24588</v>
      </c>
      <c r="E37">
        <v>128</v>
      </c>
      <c r="F37">
        <v>8640</v>
      </c>
      <c r="G37">
        <v>30418</v>
      </c>
      <c r="H37">
        <v>15828</v>
      </c>
      <c r="I37" s="7">
        <f t="shared" si="45"/>
        <v>46246</v>
      </c>
      <c r="J37">
        <v>67270</v>
      </c>
      <c r="K37">
        <v>60702</v>
      </c>
      <c r="L37" s="7">
        <f t="shared" si="46"/>
        <v>127972</v>
      </c>
      <c r="N37" s="32">
        <v>6535941</v>
      </c>
      <c r="O37" s="79">
        <v>825080</v>
      </c>
      <c r="P37" s="79">
        <v>1473670</v>
      </c>
      <c r="Q37" s="79">
        <v>3687935</v>
      </c>
      <c r="R37" s="79">
        <v>1376586</v>
      </c>
      <c r="S37" s="79">
        <v>9168530</v>
      </c>
      <c r="T37" s="79">
        <v>5731920</v>
      </c>
      <c r="U37" s="79">
        <f t="shared" si="32"/>
        <v>22263721</v>
      </c>
      <c r="V37" s="76">
        <f t="shared" si="33"/>
        <v>170.56365740740742</v>
      </c>
      <c r="W37" s="76">
        <f t="shared" si="47"/>
        <v>121.24186337037281</v>
      </c>
      <c r="X37" s="76">
        <f t="shared" si="48"/>
        <v>86.97156937073541</v>
      </c>
      <c r="Y37" s="76">
        <f t="shared" si="36"/>
        <v>136.29448491155046</v>
      </c>
      <c r="Z37" s="76">
        <f t="shared" si="37"/>
        <v>94.42720173964614</v>
      </c>
      <c r="AA37" s="52">
        <f t="shared" si="38"/>
        <v>265.8183260126891</v>
      </c>
      <c r="AB37">
        <v>27</v>
      </c>
      <c r="AC37">
        <v>19</v>
      </c>
      <c r="AE37" s="58">
        <f t="shared" si="49"/>
        <v>15.888360167180597</v>
      </c>
      <c r="AF37" s="58">
        <f t="shared" si="49"/>
        <v>0.08271148940129805</v>
      </c>
      <c r="AG37" s="58">
        <f t="shared" si="49"/>
        <v>5.583025534587618</v>
      </c>
      <c r="AH37" s="67">
        <f t="shared" si="49"/>
        <v>19.655610036005346</v>
      </c>
      <c r="AI37" s="67">
        <f t="shared" si="49"/>
        <v>10.227792611279263</v>
      </c>
      <c r="AJ37" s="68">
        <f t="shared" si="49"/>
        <v>29.88340264728461</v>
      </c>
      <c r="AK37" s="58">
        <f t="shared" si="49"/>
        <v>43.46876478144782</v>
      </c>
      <c r="AL37" s="58">
        <f t="shared" si="49"/>
        <v>39.2246314815437</v>
      </c>
      <c r="AM37" s="59">
        <f t="shared" si="49"/>
        <v>82.69339626299151</v>
      </c>
      <c r="AN37" s="52">
        <f t="shared" si="39"/>
        <v>4.223417302726636</v>
      </c>
      <c r="AO37" s="52">
        <f t="shared" si="50"/>
        <v>0.5331530912126796</v>
      </c>
      <c r="AP37" s="52">
        <f t="shared" si="51"/>
        <v>13.853296311326048</v>
      </c>
      <c r="AQ37" s="52">
        <f t="shared" si="52"/>
        <v>14.386449402538727</v>
      </c>
      <c r="AR37" s="12"/>
      <c r="AS37" s="22">
        <f t="shared" si="53"/>
        <v>104.18628535581307</v>
      </c>
      <c r="AT37" s="22">
        <f t="shared" si="53"/>
        <v>104.63895779871213</v>
      </c>
      <c r="AU37" s="22">
        <f t="shared" si="53"/>
        <v>87.64335899518443</v>
      </c>
      <c r="AV37" s="29">
        <f t="shared" si="53"/>
        <v>96.06606983994472</v>
      </c>
      <c r="AW37" s="29">
        <f t="shared" si="53"/>
        <v>95.75666002551604</v>
      </c>
      <c r="AX37" s="29">
        <f t="shared" si="53"/>
        <v>110.03831793855592</v>
      </c>
      <c r="AY37" s="46">
        <f t="shared" si="54"/>
        <v>96.42857142857143</v>
      </c>
      <c r="AZ37" s="46">
        <f t="shared" si="55"/>
        <v>95</v>
      </c>
      <c r="BA37" s="41">
        <f t="shared" si="56"/>
        <v>55.66688557752655</v>
      </c>
      <c r="BB37" s="41">
        <f t="shared" si="57"/>
        <v>7.3551134874895965</v>
      </c>
      <c r="BC37" s="41">
        <f t="shared" si="58"/>
        <v>22.2544843837986</v>
      </c>
      <c r="BD37" s="36">
        <f t="shared" si="59"/>
        <v>69.1266130993849</v>
      </c>
      <c r="BE37" s="36">
        <f t="shared" si="60"/>
        <v>30.70784335834083</v>
      </c>
      <c r="BF37" s="36">
        <f t="shared" si="61"/>
        <v>48.401235510963645</v>
      </c>
      <c r="BG37" s="29">
        <f t="shared" si="62"/>
        <v>118.73608211673363</v>
      </c>
      <c r="BH37" s="29">
        <f t="shared" si="63"/>
        <v>125.06112860321726</v>
      </c>
      <c r="BI37" s="29">
        <f t="shared" si="64"/>
        <v>121.65456968739352</v>
      </c>
      <c r="BJ37" s="22">
        <f t="shared" si="65"/>
        <v>61.2549045382908</v>
      </c>
      <c r="BK37" s="22">
        <f t="shared" si="66"/>
        <v>40.89892196576525</v>
      </c>
      <c r="BL37" s="22">
        <f t="shared" si="67"/>
        <v>72.93640730497664</v>
      </c>
      <c r="BM37" s="22">
        <f t="shared" si="68"/>
        <v>70.87880583938885</v>
      </c>
    </row>
    <row r="38" spans="1:65" s="10" customFormat="1" ht="15.75">
      <c r="A38" s="10" t="s">
        <v>129</v>
      </c>
      <c r="B38" s="9" t="s">
        <v>37</v>
      </c>
      <c r="C38" s="10">
        <f>SUM(C33:C37)</f>
        <v>8125785</v>
      </c>
      <c r="D38" s="10">
        <f>SUM(D33:D37)</f>
        <v>180706</v>
      </c>
      <c r="E38" s="10">
        <f aca="true" t="shared" si="69" ref="E38:N38">SUM(E33:E37)</f>
        <v>7464</v>
      </c>
      <c r="F38" s="10">
        <f t="shared" si="69"/>
        <v>102506</v>
      </c>
      <c r="G38" s="10">
        <f t="shared" si="69"/>
        <v>213541</v>
      </c>
      <c r="H38" s="10">
        <f t="shared" si="69"/>
        <v>164089</v>
      </c>
      <c r="I38" s="10">
        <f t="shared" si="45"/>
        <v>377630</v>
      </c>
      <c r="J38" s="10">
        <f t="shared" si="69"/>
        <v>368157</v>
      </c>
      <c r="K38" s="10">
        <f t="shared" si="69"/>
        <v>361215</v>
      </c>
      <c r="L38" s="10">
        <f t="shared" si="46"/>
        <v>729372</v>
      </c>
      <c r="N38" s="89">
        <f t="shared" si="69"/>
        <v>37541485</v>
      </c>
      <c r="O38" s="85">
        <f aca="true" t="shared" si="70" ref="O38:T38">SUM(O33:O37)</f>
        <v>7745033</v>
      </c>
      <c r="P38" s="85">
        <f t="shared" si="70"/>
        <v>17044830</v>
      </c>
      <c r="Q38" s="85">
        <f t="shared" si="70"/>
        <v>24583769</v>
      </c>
      <c r="R38" s="85">
        <f t="shared" si="70"/>
        <v>14861317</v>
      </c>
      <c r="S38" s="85">
        <f t="shared" si="70"/>
        <v>53074393</v>
      </c>
      <c r="T38" s="85">
        <f t="shared" si="70"/>
        <v>33746265</v>
      </c>
      <c r="U38" s="85">
        <f t="shared" si="32"/>
        <v>151055607</v>
      </c>
      <c r="V38" s="78">
        <f t="shared" si="33"/>
        <v>166.28129085126724</v>
      </c>
      <c r="W38" s="78">
        <f t="shared" si="47"/>
        <v>115.12435082724161</v>
      </c>
      <c r="X38" s="78">
        <f t="shared" si="48"/>
        <v>90.5686365326134</v>
      </c>
      <c r="Y38" s="78">
        <f t="shared" si="36"/>
        <v>144.1623899586318</v>
      </c>
      <c r="Z38" s="78">
        <f t="shared" si="37"/>
        <v>93.42431792699638</v>
      </c>
      <c r="AA38" s="53">
        <f t="shared" si="38"/>
        <v>207.74896793686983</v>
      </c>
      <c r="AB38" s="10">
        <v>27</v>
      </c>
      <c r="AC38" s="9">
        <v>19</v>
      </c>
      <c r="AD38" s="9"/>
      <c r="AE38" s="60">
        <f t="shared" si="49"/>
        <v>22.23858987162471</v>
      </c>
      <c r="AF38" s="60">
        <f t="shared" si="49"/>
        <v>0.9185574070689785</v>
      </c>
      <c r="AG38" s="60">
        <f t="shared" si="49"/>
        <v>12.61490428309388</v>
      </c>
      <c r="AH38" s="69">
        <f t="shared" si="49"/>
        <v>26.279430233509746</v>
      </c>
      <c r="AI38" s="69">
        <f t="shared" si="49"/>
        <v>20.19361821657846</v>
      </c>
      <c r="AJ38" s="70">
        <f t="shared" si="49"/>
        <v>46.47304845008821</v>
      </c>
      <c r="AK38" s="60">
        <f t="shared" si="49"/>
        <v>45.307253391518486</v>
      </c>
      <c r="AL38" s="60">
        <f t="shared" si="49"/>
        <v>44.45293593172844</v>
      </c>
      <c r="AM38" s="61">
        <f t="shared" si="49"/>
        <v>89.76018932324692</v>
      </c>
      <c r="AN38" s="52">
        <f t="shared" si="39"/>
        <v>4.6200440942013605</v>
      </c>
      <c r="AO38" s="53">
        <f t="shared" si="50"/>
        <v>0.9531427425165692</v>
      </c>
      <c r="AP38" s="53">
        <f t="shared" si="51"/>
        <v>17.636520533093112</v>
      </c>
      <c r="AQ38" s="53">
        <f t="shared" si="52"/>
        <v>18.58966327560968</v>
      </c>
      <c r="AR38" s="13"/>
      <c r="AS38" s="24">
        <f t="shared" si="53"/>
        <v>101.57046513480019</v>
      </c>
      <c r="AT38" s="24">
        <f t="shared" si="53"/>
        <v>99.35917968380217</v>
      </c>
      <c r="AU38" s="24">
        <f t="shared" si="53"/>
        <v>91.26821078156993</v>
      </c>
      <c r="AV38" s="31">
        <f t="shared" si="53"/>
        <v>101.6116993365269</v>
      </c>
      <c r="AW38" s="31">
        <f t="shared" si="53"/>
        <v>94.73965642354786</v>
      </c>
      <c r="AX38" s="31">
        <f t="shared" si="53"/>
        <v>85.99989070788476</v>
      </c>
      <c r="AY38" s="48">
        <f t="shared" si="54"/>
        <v>96.42857142857143</v>
      </c>
      <c r="AZ38" s="48">
        <f t="shared" si="55"/>
        <v>95</v>
      </c>
      <c r="BA38" s="43">
        <f t="shared" si="56"/>
        <v>77.91572099091894</v>
      </c>
      <c r="BB38" s="43">
        <f t="shared" si="57"/>
        <v>81.68265403839393</v>
      </c>
      <c r="BC38" s="43">
        <f t="shared" si="58"/>
        <v>50.2842390084041</v>
      </c>
      <c r="BD38" s="38">
        <f t="shared" si="59"/>
        <v>92.42185833441064</v>
      </c>
      <c r="BE38" s="38">
        <f t="shared" si="60"/>
        <v>60.629159057153444</v>
      </c>
      <c r="BF38" s="38">
        <f t="shared" si="61"/>
        <v>75.27097865977233</v>
      </c>
      <c r="BG38" s="31">
        <f t="shared" si="62"/>
        <v>123.75796244099806</v>
      </c>
      <c r="BH38" s="31">
        <f t="shared" si="63"/>
        <v>141.73069643660747</v>
      </c>
      <c r="BI38" s="31">
        <f t="shared" si="64"/>
        <v>132.05089766116646</v>
      </c>
      <c r="BJ38" s="24">
        <f t="shared" si="65"/>
        <v>67.00743489645072</v>
      </c>
      <c r="BK38" s="24">
        <f t="shared" si="66"/>
        <v>73.11691761882734</v>
      </c>
      <c r="BL38" s="24">
        <f t="shared" si="67"/>
        <v>92.8547557300558</v>
      </c>
      <c r="BM38" s="24">
        <f t="shared" si="68"/>
        <v>91.58709679255823</v>
      </c>
    </row>
    <row r="39" spans="22:40" ht="15.75">
      <c r="V39" s="76"/>
      <c r="W39" s="76"/>
      <c r="X39" s="76"/>
      <c r="Y39" s="76"/>
      <c r="Z39" s="76"/>
      <c r="AA39" s="52"/>
      <c r="AN39" s="52" t="e">
        <f>+N39/C39</f>
        <v>#DIV/0!</v>
      </c>
    </row>
    <row r="40" spans="1:65" ht="15.75">
      <c r="A40" t="s">
        <v>130</v>
      </c>
      <c r="B40" t="s">
        <v>38</v>
      </c>
      <c r="C40">
        <v>1540049</v>
      </c>
      <c r="D40">
        <v>26174</v>
      </c>
      <c r="E40">
        <v>172</v>
      </c>
      <c r="F40">
        <v>16370</v>
      </c>
      <c r="G40">
        <v>23339</v>
      </c>
      <c r="H40">
        <v>15347</v>
      </c>
      <c r="I40" s="7">
        <f>SUM(G40:H40)</f>
        <v>38686</v>
      </c>
      <c r="J40">
        <v>74593</v>
      </c>
      <c r="K40">
        <v>42477</v>
      </c>
      <c r="L40" s="7">
        <f>SUM(J40:K40)</f>
        <v>117070</v>
      </c>
      <c r="N40" s="32">
        <v>7249266</v>
      </c>
      <c r="O40" s="79">
        <v>1455906</v>
      </c>
      <c r="P40" s="79">
        <v>2537885</v>
      </c>
      <c r="Q40" s="79">
        <v>3296943</v>
      </c>
      <c r="R40" s="79">
        <v>1645067</v>
      </c>
      <c r="S40" s="79">
        <v>16281005</v>
      </c>
      <c r="T40" s="79">
        <v>6397235</v>
      </c>
      <c r="U40" s="79">
        <f t="shared" si="32"/>
        <v>31614041</v>
      </c>
      <c r="V40" s="76">
        <f t="shared" si="33"/>
        <v>155.03268173488087</v>
      </c>
      <c r="W40" s="76">
        <f t="shared" si="47"/>
        <v>141.26325035348557</v>
      </c>
      <c r="X40" s="76">
        <f t="shared" si="48"/>
        <v>107.19143806607154</v>
      </c>
      <c r="Y40" s="76">
        <f t="shared" si="36"/>
        <v>218.26451543710536</v>
      </c>
      <c r="Z40" s="76">
        <f t="shared" si="37"/>
        <v>150.60468017986204</v>
      </c>
      <c r="AA40" s="52">
        <f t="shared" si="38"/>
        <v>276.96439214487657</v>
      </c>
      <c r="AB40">
        <v>43</v>
      </c>
      <c r="AC40">
        <v>30</v>
      </c>
      <c r="AE40" s="58">
        <f aca="true" t="shared" si="71" ref="AE40:AM42">+D40/$C40*1000</f>
        <v>16.99556312818618</v>
      </c>
      <c r="AF40" s="58">
        <f t="shared" si="71"/>
        <v>0.1116847580823727</v>
      </c>
      <c r="AG40" s="58">
        <f t="shared" si="71"/>
        <v>10.629531917490937</v>
      </c>
      <c r="AH40" s="67">
        <f t="shared" si="71"/>
        <v>15.154712609793584</v>
      </c>
      <c r="AI40" s="67">
        <f t="shared" si="71"/>
        <v>9.96526733889636</v>
      </c>
      <c r="AJ40" s="68">
        <f t="shared" si="71"/>
        <v>25.11997994868994</v>
      </c>
      <c r="AK40" s="58">
        <f t="shared" si="71"/>
        <v>48.43547185836295</v>
      </c>
      <c r="AL40" s="58">
        <f t="shared" si="71"/>
        <v>27.581589936424102</v>
      </c>
      <c r="AM40" s="59">
        <f t="shared" si="71"/>
        <v>76.01706179478705</v>
      </c>
      <c r="AN40" s="52">
        <f t="shared" si="39"/>
        <v>4.707165810957963</v>
      </c>
      <c r="AO40" s="52">
        <f>+O40/C40</f>
        <v>0.9453634267481099</v>
      </c>
      <c r="AP40" s="52">
        <f>+AQ40-AO40</f>
        <v>19.582581463317076</v>
      </c>
      <c r="AQ40" s="52">
        <f>+U40/C40</f>
        <v>20.527944890065186</v>
      </c>
      <c r="AR40" s="12"/>
      <c r="AS40" s="22">
        <f aca="true" t="shared" si="72" ref="AS40:AX42">+V40/V$48*100</f>
        <v>94.69941876378742</v>
      </c>
      <c r="AT40" s="22">
        <f t="shared" si="72"/>
        <v>121.91860864998374</v>
      </c>
      <c r="AU40" s="22">
        <f t="shared" si="72"/>
        <v>108.01941089033551</v>
      </c>
      <c r="AV40" s="29">
        <f t="shared" si="72"/>
        <v>153.8419855885578</v>
      </c>
      <c r="AW40" s="29">
        <f t="shared" si="72"/>
        <v>152.72507172241728</v>
      </c>
      <c r="AX40" s="29">
        <f t="shared" si="72"/>
        <v>114.65235033886255</v>
      </c>
      <c r="AY40" s="46">
        <f aca="true" t="shared" si="73" ref="AY40:AZ42">+AB40/AB$48*100</f>
        <v>153.57142857142858</v>
      </c>
      <c r="AZ40" s="46">
        <f t="shared" si="73"/>
        <v>150</v>
      </c>
      <c r="BA40" s="41">
        <f aca="true" t="shared" si="74" ref="BA40:BM42">+AE40/AE$48*100</f>
        <v>59.54611162054578</v>
      </c>
      <c r="BB40" s="41">
        <f t="shared" si="74"/>
        <v>9.931559405648672</v>
      </c>
      <c r="BC40" s="41">
        <f t="shared" si="74"/>
        <v>42.37035109357844</v>
      </c>
      <c r="BD40" s="36">
        <f t="shared" si="74"/>
        <v>53.297453159203776</v>
      </c>
      <c r="BE40" s="36">
        <f t="shared" si="74"/>
        <v>29.919639564195695</v>
      </c>
      <c r="BF40" s="36">
        <f t="shared" si="74"/>
        <v>40.68606510034442</v>
      </c>
      <c r="BG40" s="29">
        <f t="shared" si="74"/>
        <v>132.30277402296534</v>
      </c>
      <c r="BH40" s="29">
        <f t="shared" si="74"/>
        <v>87.93925234819274</v>
      </c>
      <c r="BI40" s="29">
        <f t="shared" si="74"/>
        <v>111.83266572017163</v>
      </c>
      <c r="BJ40" s="22">
        <f t="shared" si="74"/>
        <v>68.2710165083583</v>
      </c>
      <c r="BK40" s="22">
        <f t="shared" si="74"/>
        <v>72.52015538710592</v>
      </c>
      <c r="BL40" s="22">
        <f t="shared" si="74"/>
        <v>103.10059826870645</v>
      </c>
      <c r="BM40" s="22">
        <f t="shared" si="74"/>
        <v>101.13657508070384</v>
      </c>
    </row>
    <row r="41" spans="1:65" ht="15.75">
      <c r="A41" t="s">
        <v>131</v>
      </c>
      <c r="B41" t="s">
        <v>39</v>
      </c>
      <c r="C41">
        <v>865009</v>
      </c>
      <c r="D41">
        <v>14056</v>
      </c>
      <c r="E41">
        <v>1155</v>
      </c>
      <c r="F41">
        <v>7832</v>
      </c>
      <c r="G41">
        <v>12927</v>
      </c>
      <c r="H41">
        <v>12875</v>
      </c>
      <c r="I41" s="7">
        <f t="shared" si="45"/>
        <v>25802</v>
      </c>
      <c r="J41">
        <v>11840</v>
      </c>
      <c r="K41">
        <v>8328</v>
      </c>
      <c r="L41" s="7">
        <f t="shared" si="46"/>
        <v>20168</v>
      </c>
      <c r="N41" s="32">
        <v>2736687</v>
      </c>
      <c r="O41" s="79">
        <v>583822</v>
      </c>
      <c r="P41" s="79">
        <v>1375942</v>
      </c>
      <c r="Q41" s="79">
        <v>1065070</v>
      </c>
      <c r="R41" s="79">
        <v>898859</v>
      </c>
      <c r="S41" s="79">
        <v>1839375</v>
      </c>
      <c r="T41" s="79">
        <v>1025985</v>
      </c>
      <c r="U41" s="79">
        <f t="shared" si="32"/>
        <v>6789053</v>
      </c>
      <c r="V41" s="76">
        <f t="shared" si="33"/>
        <v>175.6820735444331</v>
      </c>
      <c r="W41" s="76">
        <f t="shared" si="47"/>
        <v>82.39111936257446</v>
      </c>
      <c r="X41" s="76">
        <f t="shared" si="48"/>
        <v>69.81429126213592</v>
      </c>
      <c r="Y41" s="76">
        <f t="shared" si="36"/>
        <v>155.35261824324326</v>
      </c>
      <c r="Z41" s="76">
        <f t="shared" si="37"/>
        <v>123.19704610951008</v>
      </c>
      <c r="AA41" s="52">
        <f t="shared" si="38"/>
        <v>194.69884746727377</v>
      </c>
      <c r="AB41">
        <v>31</v>
      </c>
      <c r="AC41">
        <v>24</v>
      </c>
      <c r="AE41" s="58">
        <f t="shared" si="71"/>
        <v>16.24954191228068</v>
      </c>
      <c r="AF41" s="58">
        <f t="shared" si="71"/>
        <v>1.3352462228716695</v>
      </c>
      <c r="AG41" s="58">
        <f t="shared" si="71"/>
        <v>9.054241054139322</v>
      </c>
      <c r="AH41" s="67">
        <f t="shared" si="71"/>
        <v>14.944353180140322</v>
      </c>
      <c r="AI41" s="67">
        <f t="shared" si="71"/>
        <v>14.884238198677702</v>
      </c>
      <c r="AJ41" s="68">
        <f t="shared" si="71"/>
        <v>29.828591378818025</v>
      </c>
      <c r="AK41" s="58">
        <f t="shared" si="71"/>
        <v>13.687718856104388</v>
      </c>
      <c r="AL41" s="58">
        <f t="shared" si="71"/>
        <v>9.627645492705856</v>
      </c>
      <c r="AM41" s="59">
        <f t="shared" si="71"/>
        <v>23.315364348810242</v>
      </c>
      <c r="AN41" s="52">
        <f t="shared" si="39"/>
        <v>3.1637670821922086</v>
      </c>
      <c r="AO41" s="52">
        <f>+O41/C41</f>
        <v>0.6749317059128864</v>
      </c>
      <c r="AP41" s="52">
        <f>+AQ41-AO41</f>
        <v>7.173602818005362</v>
      </c>
      <c r="AQ41" s="52">
        <f>+U41/C41</f>
        <v>7.848534523918248</v>
      </c>
      <c r="AR41" s="12"/>
      <c r="AS41" s="22">
        <f t="shared" si="72"/>
        <v>107.31279408767142</v>
      </c>
      <c r="AT41" s="22">
        <f t="shared" si="72"/>
        <v>71.1084490316059</v>
      </c>
      <c r="AU41" s="22">
        <f t="shared" si="72"/>
        <v>70.35355388378922</v>
      </c>
      <c r="AV41" s="29">
        <f t="shared" si="72"/>
        <v>109.49904160582005</v>
      </c>
      <c r="AW41" s="29">
        <f t="shared" si="72"/>
        <v>124.93156043088722</v>
      </c>
      <c r="AX41" s="29">
        <f t="shared" si="72"/>
        <v>80.59765480146604</v>
      </c>
      <c r="AY41" s="46">
        <f t="shared" si="73"/>
        <v>110.71428571428572</v>
      </c>
      <c r="AZ41" s="46">
        <f t="shared" si="73"/>
        <v>120</v>
      </c>
      <c r="BA41" s="41">
        <f t="shared" si="74"/>
        <v>56.932331644057</v>
      </c>
      <c r="BB41" s="41">
        <f t="shared" si="74"/>
        <v>118.73667822996342</v>
      </c>
      <c r="BC41" s="41">
        <f t="shared" si="74"/>
        <v>36.091088048619326</v>
      </c>
      <c r="BD41" s="36">
        <f t="shared" si="74"/>
        <v>52.55764224115996</v>
      </c>
      <c r="BE41" s="36">
        <f t="shared" si="74"/>
        <v>44.68831863184013</v>
      </c>
      <c r="BF41" s="36">
        <f t="shared" si="74"/>
        <v>48.31245937174622</v>
      </c>
      <c r="BG41" s="29">
        <f t="shared" si="74"/>
        <v>37.38836652618227</v>
      </c>
      <c r="BH41" s="29">
        <f t="shared" si="74"/>
        <v>30.696125511746587</v>
      </c>
      <c r="BI41" s="29">
        <f t="shared" si="74"/>
        <v>34.30044894925562</v>
      </c>
      <c r="BJ41" s="22">
        <f t="shared" si="74"/>
        <v>45.886124128902864</v>
      </c>
      <c r="BK41" s="22">
        <f t="shared" si="74"/>
        <v>51.77495850125434</v>
      </c>
      <c r="BL41" s="22">
        <f t="shared" si="74"/>
        <v>37.76839859769697</v>
      </c>
      <c r="BM41" s="22">
        <f t="shared" si="74"/>
        <v>38.66796727108875</v>
      </c>
    </row>
    <row r="42" spans="1:65" ht="15.75">
      <c r="A42" t="s">
        <v>132</v>
      </c>
      <c r="B42" t="s">
        <v>40</v>
      </c>
      <c r="C42">
        <v>2172748</v>
      </c>
      <c r="D42">
        <v>31279</v>
      </c>
      <c r="E42">
        <v>49</v>
      </c>
      <c r="F42">
        <v>16959</v>
      </c>
      <c r="G42">
        <v>42900</v>
      </c>
      <c r="H42">
        <v>33177</v>
      </c>
      <c r="I42" s="7">
        <f>SUM(G42:H42)</f>
        <v>76077</v>
      </c>
      <c r="J42">
        <v>65637</v>
      </c>
      <c r="K42">
        <v>40812</v>
      </c>
      <c r="L42" s="7">
        <f>SUM(J42:K42)</f>
        <v>106449</v>
      </c>
      <c r="N42" s="32">
        <v>8846288</v>
      </c>
      <c r="O42" s="79">
        <v>799493</v>
      </c>
      <c r="P42" s="79">
        <v>2662373</v>
      </c>
      <c r="Q42" s="79">
        <v>4101751</v>
      </c>
      <c r="R42" s="79">
        <v>2634661</v>
      </c>
      <c r="S42" s="79">
        <v>9627815</v>
      </c>
      <c r="T42" s="79">
        <v>4658335</v>
      </c>
      <c r="U42" s="79">
        <f t="shared" si="32"/>
        <v>24484428</v>
      </c>
      <c r="V42" s="76">
        <f t="shared" si="33"/>
        <v>156.98879650922814</v>
      </c>
      <c r="W42" s="76">
        <f t="shared" si="47"/>
        <v>95.61191142191142</v>
      </c>
      <c r="X42" s="76">
        <f t="shared" si="48"/>
        <v>79.41227356301052</v>
      </c>
      <c r="Y42" s="76">
        <f t="shared" si="36"/>
        <v>146.68273991803403</v>
      </c>
      <c r="Z42" s="76">
        <f t="shared" si="37"/>
        <v>114.14130647848673</v>
      </c>
      <c r="AA42" s="52">
        <f t="shared" si="38"/>
        <v>282.8187601905432</v>
      </c>
      <c r="AB42">
        <v>29</v>
      </c>
      <c r="AC42">
        <v>22</v>
      </c>
      <c r="AE42" s="58">
        <f t="shared" si="71"/>
        <v>14.396055133867343</v>
      </c>
      <c r="AF42" s="58">
        <f t="shared" si="71"/>
        <v>0.02255208611399021</v>
      </c>
      <c r="AG42" s="58">
        <f t="shared" si="71"/>
        <v>7.805323028717551</v>
      </c>
      <c r="AH42" s="67">
        <f t="shared" si="71"/>
        <v>19.74458151612612</v>
      </c>
      <c r="AI42" s="67">
        <f t="shared" si="71"/>
        <v>15.269603285792922</v>
      </c>
      <c r="AJ42" s="68">
        <f t="shared" si="71"/>
        <v>35.01418480191904</v>
      </c>
      <c r="AK42" s="58">
        <f t="shared" si="71"/>
        <v>30.209209719672966</v>
      </c>
      <c r="AL42" s="58">
        <f t="shared" si="71"/>
        <v>18.783586499676904</v>
      </c>
      <c r="AM42" s="59">
        <f t="shared" si="71"/>
        <v>48.99279621934988</v>
      </c>
      <c r="AN42" s="52">
        <f t="shared" si="39"/>
        <v>4.071474464595066</v>
      </c>
      <c r="AO42" s="52">
        <f>+O42/C42</f>
        <v>0.36796397925576274</v>
      </c>
      <c r="AP42" s="52">
        <f>+AQ42-AO42</f>
        <v>10.900912116821647</v>
      </c>
      <c r="AQ42" s="52">
        <f>+U42/C42</f>
        <v>11.26887609607741</v>
      </c>
      <c r="AR42" s="12"/>
      <c r="AS42" s="22">
        <f t="shared" si="72"/>
        <v>95.89428251827452</v>
      </c>
      <c r="AT42" s="22">
        <f t="shared" si="72"/>
        <v>82.51878094094344</v>
      </c>
      <c r="AU42" s="22">
        <f t="shared" si="72"/>
        <v>80.02567334203633</v>
      </c>
      <c r="AV42" s="29">
        <f t="shared" si="72"/>
        <v>103.38814770403175</v>
      </c>
      <c r="AW42" s="29">
        <f t="shared" si="72"/>
        <v>115.74832334293043</v>
      </c>
      <c r="AX42" s="29">
        <f t="shared" si="72"/>
        <v>117.075828140418</v>
      </c>
      <c r="AY42" s="46">
        <f t="shared" si="73"/>
        <v>103.57142857142858</v>
      </c>
      <c r="AZ42" s="46">
        <f t="shared" si="73"/>
        <v>110.00000000000001</v>
      </c>
      <c r="BA42" s="41">
        <f t="shared" si="74"/>
        <v>50.43840556686998</v>
      </c>
      <c r="BB42" s="41">
        <f t="shared" si="74"/>
        <v>2.0054427014759213</v>
      </c>
      <c r="BC42" s="41">
        <f t="shared" si="74"/>
        <v>31.112778972079102</v>
      </c>
      <c r="BD42" s="36">
        <f t="shared" si="74"/>
        <v>69.4395159842062</v>
      </c>
      <c r="BE42" s="36">
        <f t="shared" si="74"/>
        <v>45.845335710760686</v>
      </c>
      <c r="BF42" s="36">
        <f t="shared" si="74"/>
        <v>56.71140682421857</v>
      </c>
      <c r="BG42" s="29">
        <f t="shared" si="74"/>
        <v>82.51725633316346</v>
      </c>
      <c r="BH42" s="29">
        <f t="shared" si="74"/>
        <v>59.88830074722473</v>
      </c>
      <c r="BI42" s="29">
        <f t="shared" si="74"/>
        <v>72.07585866822824</v>
      </c>
      <c r="BJ42" s="22">
        <f t="shared" si="74"/>
        <v>59.05118101823571</v>
      </c>
      <c r="BK42" s="22">
        <f t="shared" si="74"/>
        <v>28.227033326513318</v>
      </c>
      <c r="BL42" s="22">
        <f t="shared" si="74"/>
        <v>57.39235978791779</v>
      </c>
      <c r="BM42" s="22">
        <f t="shared" si="74"/>
        <v>55.519222185638995</v>
      </c>
    </row>
    <row r="43" spans="22:27" ht="15.75">
      <c r="V43" s="76"/>
      <c r="W43" s="76"/>
      <c r="X43" s="76"/>
      <c r="Y43" s="76"/>
      <c r="Z43" s="76"/>
      <c r="AA43" s="52"/>
    </row>
    <row r="44" spans="1:65" s="9" customFormat="1" ht="15.75">
      <c r="A44" s="9" t="s">
        <v>133</v>
      </c>
      <c r="B44" s="9" t="s">
        <v>41</v>
      </c>
      <c r="C44" s="9">
        <f aca="true" t="shared" si="75" ref="C44:H44">SUM(C38:C42)</f>
        <v>12703591</v>
      </c>
      <c r="D44" s="9">
        <f t="shared" si="75"/>
        <v>252215</v>
      </c>
      <c r="E44" s="9">
        <f t="shared" si="75"/>
        <v>8840</v>
      </c>
      <c r="F44" s="9">
        <f t="shared" si="75"/>
        <v>143667</v>
      </c>
      <c r="G44" s="9">
        <f t="shared" si="75"/>
        <v>292707</v>
      </c>
      <c r="H44" s="9">
        <f t="shared" si="75"/>
        <v>225488</v>
      </c>
      <c r="I44" s="10">
        <f>SUM(G44:H44)</f>
        <v>518195</v>
      </c>
      <c r="J44" s="9">
        <f>SUM(J38:J42)</f>
        <v>520227</v>
      </c>
      <c r="K44" s="9">
        <f>SUM(K38:K42)</f>
        <v>452832</v>
      </c>
      <c r="L44" s="10">
        <f>SUM(J44:K44)</f>
        <v>973059</v>
      </c>
      <c r="M44" s="10"/>
      <c r="N44" s="86">
        <f>SUM(N38:N42)</f>
        <v>56373726</v>
      </c>
      <c r="O44" s="84">
        <f aca="true" t="shared" si="76" ref="O44:T44">SUM(O38:O42)</f>
        <v>10584254</v>
      </c>
      <c r="P44" s="84">
        <f t="shared" si="76"/>
        <v>23621030</v>
      </c>
      <c r="Q44" s="84">
        <f t="shared" si="76"/>
        <v>33047533</v>
      </c>
      <c r="R44" s="84">
        <f t="shared" si="76"/>
        <v>20039904</v>
      </c>
      <c r="S44" s="84">
        <f t="shared" si="76"/>
        <v>80822588</v>
      </c>
      <c r="T44" s="84">
        <f t="shared" si="76"/>
        <v>45827820</v>
      </c>
      <c r="U44" s="84">
        <f t="shared" si="32"/>
        <v>213943129</v>
      </c>
      <c r="V44" s="77">
        <f t="shared" si="33"/>
        <v>164.41514056811934</v>
      </c>
      <c r="W44" s="77">
        <f t="shared" si="47"/>
        <v>112.90311813520005</v>
      </c>
      <c r="X44" s="77">
        <f t="shared" si="48"/>
        <v>88.87348328957638</v>
      </c>
      <c r="Y44" s="77">
        <f t="shared" si="36"/>
        <v>155.36023312899945</v>
      </c>
      <c r="Z44" s="77">
        <f t="shared" si="37"/>
        <v>101.20269768920924</v>
      </c>
      <c r="AA44" s="53">
        <f t="shared" si="38"/>
        <v>223.5145649545031</v>
      </c>
      <c r="AB44" s="10">
        <v>31</v>
      </c>
      <c r="AC44" s="9">
        <v>21</v>
      </c>
      <c r="AE44" s="60">
        <f aca="true" t="shared" si="77" ref="AE44:AM44">+D44/$C44*1000</f>
        <v>19.853835029795906</v>
      </c>
      <c r="AF44" s="60">
        <f t="shared" si="77"/>
        <v>0.6958662318394854</v>
      </c>
      <c r="AG44" s="60">
        <f t="shared" si="77"/>
        <v>11.309164471683637</v>
      </c>
      <c r="AH44" s="69">
        <f t="shared" si="77"/>
        <v>23.04128021753849</v>
      </c>
      <c r="AI44" s="69">
        <f t="shared" si="77"/>
        <v>17.749941729074877</v>
      </c>
      <c r="AJ44" s="70">
        <f t="shared" si="77"/>
        <v>40.79122194661336</v>
      </c>
      <c r="AK44" s="60">
        <f t="shared" si="77"/>
        <v>40.951176718457006</v>
      </c>
      <c r="AL44" s="60">
        <f t="shared" si="77"/>
        <v>35.64598387967623</v>
      </c>
      <c r="AM44" s="61">
        <f t="shared" si="77"/>
        <v>76.59716059813323</v>
      </c>
      <c r="AN44" s="53">
        <f>+N44/C44</f>
        <v>4.437621299363306</v>
      </c>
      <c r="AO44" s="53">
        <f>+O44/C44</f>
        <v>0.8331702429651584</v>
      </c>
      <c r="AP44" s="53">
        <f>+AQ44-AO44</f>
        <v>16.007983490652364</v>
      </c>
      <c r="AQ44" s="53">
        <f>+U44/C44</f>
        <v>16.841153733617524</v>
      </c>
      <c r="AR44" s="13"/>
      <c r="AS44" s="24">
        <f aca="true" t="shared" si="78" ref="AS44:AX44">+V44/V$48*100</f>
        <v>100.43055485806127</v>
      </c>
      <c r="AT44" s="24">
        <f t="shared" si="78"/>
        <v>97.44212341740652</v>
      </c>
      <c r="AU44" s="24">
        <f t="shared" si="78"/>
        <v>89.55996376123578</v>
      </c>
      <c r="AV44" s="31">
        <f t="shared" si="78"/>
        <v>109.50440889670752</v>
      </c>
      <c r="AW44" s="31">
        <f t="shared" si="78"/>
        <v>102.62754945349504</v>
      </c>
      <c r="AX44" s="31">
        <f t="shared" si="78"/>
        <v>92.52622695843607</v>
      </c>
      <c r="AY44" s="48">
        <f>+AB44/AB$48*100</f>
        <v>110.71428571428572</v>
      </c>
      <c r="AZ44" s="48">
        <f>+AC44/AC$48*100</f>
        <v>105</v>
      </c>
      <c r="BA44" s="43">
        <f aca="true" t="shared" si="79" ref="BA44:BM44">+AE44/AE$48*100</f>
        <v>69.56042985239401</v>
      </c>
      <c r="BB44" s="43">
        <f t="shared" si="79"/>
        <v>61.87985664795485</v>
      </c>
      <c r="BC44" s="43">
        <f t="shared" si="79"/>
        <v>45.07943275016445</v>
      </c>
      <c r="BD44" s="38">
        <f t="shared" si="79"/>
        <v>81.03364179461487</v>
      </c>
      <c r="BE44" s="38">
        <f t="shared" si="79"/>
        <v>53.292284166479</v>
      </c>
      <c r="BF44" s="38">
        <f t="shared" si="79"/>
        <v>66.06829762732603</v>
      </c>
      <c r="BG44" s="31">
        <f t="shared" si="79"/>
        <v>111.85922365327517</v>
      </c>
      <c r="BH44" s="31">
        <f t="shared" si="79"/>
        <v>113.65121368347279</v>
      </c>
      <c r="BI44" s="31">
        <f t="shared" si="79"/>
        <v>112.68607933584671</v>
      </c>
      <c r="BJ44" s="24">
        <f t="shared" si="79"/>
        <v>64.36164119848979</v>
      </c>
      <c r="BK44" s="24">
        <f t="shared" si="79"/>
        <v>63.91365878367674</v>
      </c>
      <c r="BL44" s="24">
        <f t="shared" si="79"/>
        <v>84.28064900705228</v>
      </c>
      <c r="BM44" s="24">
        <f t="shared" si="79"/>
        <v>82.97258289357556</v>
      </c>
    </row>
    <row r="45" spans="22:37" ht="15.75">
      <c r="V45" s="76"/>
      <c r="W45" s="76"/>
      <c r="X45" s="76"/>
      <c r="Y45" s="76"/>
      <c r="Z45" s="76"/>
      <c r="AA45" s="52"/>
      <c r="AE45" s="62"/>
      <c r="AF45" s="62"/>
      <c r="AG45" s="62"/>
      <c r="AH45" s="71"/>
      <c r="AI45" s="71"/>
      <c r="AJ45" s="71"/>
      <c r="AK45" s="62"/>
    </row>
    <row r="46" spans="2:65" s="11" customFormat="1" ht="15.75">
      <c r="B46" s="4" t="s">
        <v>105</v>
      </c>
      <c r="C46" s="15">
        <v>33374147</v>
      </c>
      <c r="D46" s="11">
        <v>1017468</v>
      </c>
      <c r="E46" s="11">
        <v>38649</v>
      </c>
      <c r="F46" s="11">
        <v>911371</v>
      </c>
      <c r="G46" s="11">
        <v>931963</v>
      </c>
      <c r="H46" s="11">
        <v>1105295</v>
      </c>
      <c r="I46" s="10">
        <f>SUM(G46:H46)</f>
        <v>2037258</v>
      </c>
      <c r="J46" s="11">
        <v>1557469</v>
      </c>
      <c r="K46" s="11">
        <v>1240987</v>
      </c>
      <c r="L46" s="10">
        <f>SUM(J46:K46)</f>
        <v>2798456</v>
      </c>
      <c r="M46" s="10"/>
      <c r="N46" s="88">
        <v>233874188</v>
      </c>
      <c r="O46" s="83">
        <v>44838623</v>
      </c>
      <c r="P46" s="83">
        <v>150738060</v>
      </c>
      <c r="Q46" s="83">
        <v>113010647</v>
      </c>
      <c r="R46" s="83">
        <v>113339530</v>
      </c>
      <c r="S46" s="83">
        <v>212541848</v>
      </c>
      <c r="T46" s="83">
        <v>117716753</v>
      </c>
      <c r="U46" s="84">
        <f t="shared" si="32"/>
        <v>752185461</v>
      </c>
      <c r="V46" s="77">
        <f t="shared" si="33"/>
        <v>165.39703369977758</v>
      </c>
      <c r="W46" s="77">
        <f t="shared" si="47"/>
        <v>121.26087301749104</v>
      </c>
      <c r="X46" s="77">
        <f t="shared" si="48"/>
        <v>102.54233485178165</v>
      </c>
      <c r="Y46" s="77">
        <f t="shared" si="36"/>
        <v>136.46618199142327</v>
      </c>
      <c r="Z46" s="77">
        <f t="shared" si="37"/>
        <v>94.85736192240532</v>
      </c>
      <c r="AA46" s="53">
        <f t="shared" si="38"/>
        <v>229.85901079935684</v>
      </c>
      <c r="AB46" s="11">
        <v>27</v>
      </c>
      <c r="AC46" s="11">
        <v>18</v>
      </c>
      <c r="AE46" s="60">
        <f aca="true" t="shared" si="80" ref="AE46:AM46">+D46/$C46*1000</f>
        <v>30.486711765247513</v>
      </c>
      <c r="AF46" s="60">
        <f t="shared" si="80"/>
        <v>1.1580520694656256</v>
      </c>
      <c r="AG46" s="60">
        <f t="shared" si="80"/>
        <v>27.30769418616152</v>
      </c>
      <c r="AH46" s="69">
        <f t="shared" si="80"/>
        <v>27.924698719640684</v>
      </c>
      <c r="AI46" s="69">
        <f t="shared" si="80"/>
        <v>33.1182996227589</v>
      </c>
      <c r="AJ46" s="70">
        <f t="shared" si="80"/>
        <v>61.042998342399585</v>
      </c>
      <c r="AK46" s="60">
        <f t="shared" si="80"/>
        <v>46.66693054357314</v>
      </c>
      <c r="AL46" s="60">
        <f t="shared" si="80"/>
        <v>37.18408143884546</v>
      </c>
      <c r="AM46" s="61">
        <f t="shared" si="80"/>
        <v>83.85101198241861</v>
      </c>
      <c r="AN46" s="53">
        <f>+N46/C46</f>
        <v>7.007645408884907</v>
      </c>
      <c r="AO46" s="53">
        <f>+O46/C46</f>
        <v>1.3435136784170094</v>
      </c>
      <c r="AP46" s="53">
        <f>+AQ46-AO46</f>
        <v>21.194454438041518</v>
      </c>
      <c r="AQ46" s="53">
        <f>+U46/C46</f>
        <v>22.537968116458526</v>
      </c>
      <c r="AR46" s="13"/>
      <c r="AS46" s="23">
        <f aca="true" t="shared" si="81" ref="AS46:AX46">+V46/V$48*100</f>
        <v>101.03032974304458</v>
      </c>
      <c r="AT46" s="23">
        <f t="shared" si="81"/>
        <v>104.65536425772946</v>
      </c>
      <c r="AU46" s="23">
        <f t="shared" si="81"/>
        <v>103.33439686835351</v>
      </c>
      <c r="AV46" s="30">
        <f t="shared" si="81"/>
        <v>96.18708914367575</v>
      </c>
      <c r="AW46" s="30">
        <f t="shared" si="81"/>
        <v>96.19287651417739</v>
      </c>
      <c r="AX46" s="30">
        <f t="shared" si="81"/>
        <v>95.152577667554</v>
      </c>
      <c r="AY46" s="47">
        <f>+AB46/AB$48*100</f>
        <v>96.42857142857143</v>
      </c>
      <c r="AZ46" s="47">
        <f>+AC46/AC$48*100</f>
        <v>90</v>
      </c>
      <c r="BA46" s="42">
        <f aca="true" t="shared" si="82" ref="BA46:BM46">+AE46/AE$48*100</f>
        <v>106.8140624717609</v>
      </c>
      <c r="BB46" s="42">
        <f t="shared" si="82"/>
        <v>102.97970036564459</v>
      </c>
      <c r="BC46" s="42">
        <f t="shared" si="82"/>
        <v>108.85113278787246</v>
      </c>
      <c r="BD46" s="37">
        <f t="shared" si="82"/>
        <v>98.20808617862656</v>
      </c>
      <c r="BE46" s="37">
        <f t="shared" si="82"/>
        <v>99.43411992815876</v>
      </c>
      <c r="BF46" s="37">
        <f t="shared" si="82"/>
        <v>98.8694819642406</v>
      </c>
      <c r="BG46" s="30">
        <f t="shared" si="82"/>
        <v>127.47195658806685</v>
      </c>
      <c r="BH46" s="30">
        <f t="shared" si="82"/>
        <v>118.55517860006015</v>
      </c>
      <c r="BI46" s="30">
        <f t="shared" si="82"/>
        <v>123.35759856968036</v>
      </c>
      <c r="BJ46" s="23">
        <f t="shared" si="82"/>
        <v>101.63633375331193</v>
      </c>
      <c r="BK46" s="23">
        <f t="shared" si="82"/>
        <v>103.06282004017517</v>
      </c>
      <c r="BL46" s="23">
        <f t="shared" si="82"/>
        <v>111.58697011598076</v>
      </c>
      <c r="BM46" s="23">
        <f t="shared" si="82"/>
        <v>111.03950818183822</v>
      </c>
    </row>
    <row r="47" spans="21:37" ht="15.75">
      <c r="U47" s="84"/>
      <c r="V47" s="76"/>
      <c r="W47" s="76"/>
      <c r="X47" s="76"/>
      <c r="Y47" s="76"/>
      <c r="Z47" s="76"/>
      <c r="AA47" s="52"/>
      <c r="AE47" s="62"/>
      <c r="AF47" s="62"/>
      <c r="AG47" s="62"/>
      <c r="AH47" s="71"/>
      <c r="AI47" s="71"/>
      <c r="AJ47" s="71"/>
      <c r="AK47" s="62"/>
    </row>
    <row r="48" spans="2:65" s="11" customFormat="1" ht="15.75">
      <c r="B48" s="4" t="s">
        <v>42</v>
      </c>
      <c r="C48" s="11">
        <f aca="true" t="shared" si="83" ref="C48:L48">+C29+C44</f>
        <v>30928091</v>
      </c>
      <c r="D48" s="11">
        <f t="shared" si="83"/>
        <v>882745</v>
      </c>
      <c r="E48" s="11">
        <f t="shared" si="83"/>
        <v>34780</v>
      </c>
      <c r="F48" s="11">
        <f t="shared" si="83"/>
        <v>775899</v>
      </c>
      <c r="G48" s="11">
        <f t="shared" si="83"/>
        <v>879416</v>
      </c>
      <c r="H48" s="11">
        <f t="shared" si="83"/>
        <v>1030115</v>
      </c>
      <c r="I48" s="11">
        <f t="shared" si="83"/>
        <v>1909531</v>
      </c>
      <c r="J48" s="11">
        <f t="shared" si="83"/>
        <v>1132264</v>
      </c>
      <c r="K48" s="11">
        <f t="shared" si="83"/>
        <v>970040</v>
      </c>
      <c r="L48" s="11">
        <f t="shared" si="83"/>
        <v>2102304</v>
      </c>
      <c r="N48" s="88">
        <f aca="true" t="shared" si="84" ref="N48:T48">+N29+N44</f>
        <v>213243716</v>
      </c>
      <c r="O48" s="83">
        <f t="shared" si="84"/>
        <v>40317462</v>
      </c>
      <c r="P48" s="83">
        <f t="shared" si="84"/>
        <v>127022641</v>
      </c>
      <c r="Q48" s="83">
        <f t="shared" si="84"/>
        <v>101895161</v>
      </c>
      <c r="R48" s="83">
        <f t="shared" si="84"/>
        <v>102221913</v>
      </c>
      <c r="S48" s="83">
        <f t="shared" si="84"/>
        <v>160640837</v>
      </c>
      <c r="T48" s="83">
        <f t="shared" si="84"/>
        <v>95657224</v>
      </c>
      <c r="U48" s="84">
        <f t="shared" si="32"/>
        <v>627755238</v>
      </c>
      <c r="V48" s="77">
        <f t="shared" si="33"/>
        <v>163.7102780129888</v>
      </c>
      <c r="W48" s="77">
        <f t="shared" si="47"/>
        <v>115.86684913624497</v>
      </c>
      <c r="X48" s="77">
        <f t="shared" si="48"/>
        <v>99.2334962601263</v>
      </c>
      <c r="Y48" s="77">
        <f t="shared" si="36"/>
        <v>141.8757789702755</v>
      </c>
      <c r="Z48" s="77">
        <f t="shared" si="37"/>
        <v>98.61162838645829</v>
      </c>
      <c r="AA48" s="53">
        <f t="shared" si="38"/>
        <v>241.56887436349115</v>
      </c>
      <c r="AB48" s="10">
        <v>28</v>
      </c>
      <c r="AC48" s="11">
        <v>20</v>
      </c>
      <c r="AE48" s="60">
        <f aca="true" t="shared" si="85" ref="AE48:AM48">+D48/$C48*1000</f>
        <v>28.54185213047905</v>
      </c>
      <c r="AF48" s="60">
        <f t="shared" si="85"/>
        <v>1.124544026981814</v>
      </c>
      <c r="AG48" s="60">
        <f t="shared" si="85"/>
        <v>25.087193386749927</v>
      </c>
      <c r="AH48" s="69">
        <f t="shared" si="85"/>
        <v>28.434215354578463</v>
      </c>
      <c r="AI48" s="69">
        <f t="shared" si="85"/>
        <v>33.3067760308905</v>
      </c>
      <c r="AJ48" s="70">
        <f t="shared" si="85"/>
        <v>61.74099138546896</v>
      </c>
      <c r="AK48" s="60">
        <f t="shared" si="85"/>
        <v>36.60956636476529</v>
      </c>
      <c r="AL48" s="60">
        <f t="shared" si="85"/>
        <v>31.364367105619287</v>
      </c>
      <c r="AM48" s="61">
        <f t="shared" si="85"/>
        <v>67.97393347038458</v>
      </c>
      <c r="AN48" s="53">
        <f>+N48/C48</f>
        <v>6.8948230914090365</v>
      </c>
      <c r="AO48" s="53">
        <f>+O48/C48</f>
        <v>1.303587149947276</v>
      </c>
      <c r="AP48" s="53">
        <f>+AQ48-AO48</f>
        <v>18.99366423876598</v>
      </c>
      <c r="AQ48" s="53">
        <f>+U48/C48</f>
        <v>20.297251388713256</v>
      </c>
      <c r="AR48" s="13"/>
      <c r="AS48" s="23">
        <f aca="true" t="shared" si="86" ref="AS48:AX48">+V48/V$48*100</f>
        <v>100</v>
      </c>
      <c r="AT48" s="23">
        <f t="shared" si="86"/>
        <v>100</v>
      </c>
      <c r="AU48" s="23">
        <f t="shared" si="86"/>
        <v>100</v>
      </c>
      <c r="AV48" s="30">
        <f t="shared" si="86"/>
        <v>100</v>
      </c>
      <c r="AW48" s="30">
        <f t="shared" si="86"/>
        <v>100</v>
      </c>
      <c r="AX48" s="30">
        <f t="shared" si="86"/>
        <v>100</v>
      </c>
      <c r="AY48" s="47">
        <f>+AB48/AB$48*100</f>
        <v>100</v>
      </c>
      <c r="AZ48" s="47">
        <f>+AC48/AC$48*100</f>
        <v>100</v>
      </c>
      <c r="BA48" s="42">
        <f aca="true" t="shared" si="87" ref="BA48:BM48">+AE48/AE$48*100</f>
        <v>100</v>
      </c>
      <c r="BB48" s="42">
        <f t="shared" si="87"/>
        <v>100</v>
      </c>
      <c r="BC48" s="42">
        <f t="shared" si="87"/>
        <v>100</v>
      </c>
      <c r="BD48" s="37">
        <f t="shared" si="87"/>
        <v>100</v>
      </c>
      <c r="BE48" s="37">
        <f t="shared" si="87"/>
        <v>100</v>
      </c>
      <c r="BF48" s="37">
        <f t="shared" si="87"/>
        <v>100</v>
      </c>
      <c r="BG48" s="30">
        <f t="shared" si="87"/>
        <v>100</v>
      </c>
      <c r="BH48" s="30">
        <f t="shared" si="87"/>
        <v>100</v>
      </c>
      <c r="BI48" s="30">
        <f t="shared" si="87"/>
        <v>100</v>
      </c>
      <c r="BJ48" s="23">
        <f t="shared" si="87"/>
        <v>100</v>
      </c>
      <c r="BK48" s="23">
        <f t="shared" si="87"/>
        <v>100</v>
      </c>
      <c r="BL48" s="23">
        <f t="shared" si="87"/>
        <v>100</v>
      </c>
      <c r="BM48" s="23">
        <f t="shared" si="87"/>
        <v>100</v>
      </c>
    </row>
    <row r="49" spans="22:27" ht="15.75">
      <c r="V49" s="76"/>
      <c r="W49" s="76"/>
      <c r="X49" s="76"/>
      <c r="Y49" s="76"/>
      <c r="Z49" s="76"/>
      <c r="AA49" s="52"/>
    </row>
    <row r="50" spans="1:65" ht="15.75">
      <c r="A50" t="s">
        <v>134</v>
      </c>
      <c r="B50" s="5" t="s">
        <v>15</v>
      </c>
      <c r="C50" s="16">
        <f aca="true" t="shared" si="88" ref="C50:H50">SUM(C15:C22)</f>
        <v>5749080</v>
      </c>
      <c r="D50">
        <f t="shared" si="88"/>
        <v>229334</v>
      </c>
      <c r="E50">
        <f t="shared" si="88"/>
        <v>11619</v>
      </c>
      <c r="F50">
        <f t="shared" si="88"/>
        <v>284684</v>
      </c>
      <c r="G50">
        <f t="shared" si="88"/>
        <v>273719</v>
      </c>
      <c r="H50">
        <f t="shared" si="88"/>
        <v>373259</v>
      </c>
      <c r="I50" s="7">
        <f>SUM(G50:H50)</f>
        <v>646978</v>
      </c>
      <c r="J50">
        <f>SUM(J15:J22)</f>
        <v>196305</v>
      </c>
      <c r="K50">
        <f>SUM(K15:K22)</f>
        <v>161523</v>
      </c>
      <c r="L50" s="7">
        <f>SUM(J50:K50)</f>
        <v>357828</v>
      </c>
      <c r="N50" s="32">
        <f aca="true" t="shared" si="89" ref="N50:T50">SUM(N15:N22)</f>
        <v>90804371</v>
      </c>
      <c r="O50" s="79">
        <f t="shared" si="89"/>
        <v>15068862</v>
      </c>
      <c r="P50" s="79">
        <f t="shared" si="89"/>
        <v>58895467</v>
      </c>
      <c r="Q50" s="79">
        <f t="shared" si="89"/>
        <v>39155422</v>
      </c>
      <c r="R50" s="79">
        <f t="shared" si="89"/>
        <v>44631849</v>
      </c>
      <c r="S50" s="79">
        <f t="shared" si="89"/>
        <v>36302775</v>
      </c>
      <c r="T50" s="79">
        <f t="shared" si="89"/>
        <v>21739555</v>
      </c>
      <c r="U50" s="79">
        <f t="shared" si="32"/>
        <v>215793930</v>
      </c>
      <c r="V50" s="76">
        <f t="shared" si="33"/>
        <v>206.88014430034704</v>
      </c>
      <c r="W50" s="76">
        <f t="shared" si="47"/>
        <v>143.0497042587471</v>
      </c>
      <c r="X50" s="76">
        <f t="shared" si="48"/>
        <v>119.57340345443781</v>
      </c>
      <c r="Y50" s="76">
        <f t="shared" si="36"/>
        <v>184.9304653472912</v>
      </c>
      <c r="Z50" s="76">
        <f t="shared" si="37"/>
        <v>134.59107990812453</v>
      </c>
      <c r="AA50" s="52">
        <f t="shared" si="38"/>
        <v>395.9481411391246</v>
      </c>
      <c r="AB50">
        <v>37</v>
      </c>
      <c r="AC50" s="11">
        <v>27</v>
      </c>
      <c r="AD50" s="11"/>
      <c r="AE50" s="58">
        <f aca="true" t="shared" si="90" ref="AE50:AM52">+D50/$C50*1000</f>
        <v>39.89055640206781</v>
      </c>
      <c r="AF50" s="58">
        <f t="shared" si="90"/>
        <v>2.0210190152163476</v>
      </c>
      <c r="AG50" s="58">
        <f t="shared" si="90"/>
        <v>49.518183778969856</v>
      </c>
      <c r="AH50" s="67">
        <f t="shared" si="90"/>
        <v>47.610922095361346</v>
      </c>
      <c r="AI50" s="67">
        <f t="shared" si="90"/>
        <v>64.92499669512338</v>
      </c>
      <c r="AJ50" s="68">
        <f t="shared" si="90"/>
        <v>112.53591879048473</v>
      </c>
      <c r="AK50" s="58">
        <f t="shared" si="90"/>
        <v>34.145463274123856</v>
      </c>
      <c r="AL50" s="58">
        <f t="shared" si="90"/>
        <v>28.095451794026175</v>
      </c>
      <c r="AM50" s="59">
        <f t="shared" si="90"/>
        <v>62.24091506815004</v>
      </c>
      <c r="AN50" s="52">
        <f>+N50/C50</f>
        <v>15.794591656404155</v>
      </c>
      <c r="AO50" s="52">
        <f>+O50/C50</f>
        <v>2.621091026738191</v>
      </c>
      <c r="AP50" s="52">
        <f>+AQ50-AO50</f>
        <v>34.91429376526331</v>
      </c>
      <c r="AQ50" s="52">
        <f>+U50/C50</f>
        <v>37.5353847920015</v>
      </c>
      <c r="AR50" s="12"/>
      <c r="AS50" s="22">
        <f aca="true" t="shared" si="91" ref="AS50:AX52">+V50/V$48*100</f>
        <v>126.36967379893713</v>
      </c>
      <c r="AT50" s="22">
        <f t="shared" si="91"/>
        <v>123.46042489732201</v>
      </c>
      <c r="AU50" s="22">
        <f t="shared" si="91"/>
        <v>120.49701760078409</v>
      </c>
      <c r="AV50" s="29">
        <f t="shared" si="91"/>
        <v>130.34674888800868</v>
      </c>
      <c r="AW50" s="29">
        <f t="shared" si="91"/>
        <v>136.48601296863592</v>
      </c>
      <c r="AX50" s="29">
        <f t="shared" si="91"/>
        <v>163.9069363478249</v>
      </c>
      <c r="AY50" s="46">
        <f aca="true" t="shared" si="92" ref="AY50:AZ52">+AB50/AB$48*100</f>
        <v>132.14285714285714</v>
      </c>
      <c r="AZ50" s="46">
        <f t="shared" si="92"/>
        <v>135</v>
      </c>
      <c r="BA50" s="41">
        <f aca="true" t="shared" si="93" ref="BA50:BM52">+AE50/AE$48*100</f>
        <v>139.76162520816158</v>
      </c>
      <c r="BB50" s="41">
        <f t="shared" si="93"/>
        <v>179.7189764673421</v>
      </c>
      <c r="BC50" s="41">
        <f t="shared" si="93"/>
        <v>197.38431085369405</v>
      </c>
      <c r="BD50" s="36">
        <f t="shared" si="93"/>
        <v>167.44236301809912</v>
      </c>
      <c r="BE50" s="36">
        <f t="shared" si="93"/>
        <v>194.93029476917383</v>
      </c>
      <c r="BF50" s="36">
        <f t="shared" si="93"/>
        <v>182.2709941404838</v>
      </c>
      <c r="BG50" s="29">
        <f t="shared" si="93"/>
        <v>93.2692371548738</v>
      </c>
      <c r="BH50" s="29">
        <f t="shared" si="93"/>
        <v>89.57761430165301</v>
      </c>
      <c r="BI50" s="29">
        <f t="shared" si="93"/>
        <v>91.56585751399491</v>
      </c>
      <c r="BJ50" s="22">
        <f t="shared" si="93"/>
        <v>229.07899806862696</v>
      </c>
      <c r="BK50" s="22">
        <f t="shared" si="93"/>
        <v>201.06757164982807</v>
      </c>
      <c r="BL50" s="22">
        <f t="shared" si="93"/>
        <v>183.82073793851424</v>
      </c>
      <c r="BM50" s="22">
        <f t="shared" si="93"/>
        <v>184.92841258730184</v>
      </c>
    </row>
    <row r="51" spans="1:65" ht="15.75">
      <c r="A51" t="s">
        <v>135</v>
      </c>
      <c r="B51" s="5" t="s">
        <v>16</v>
      </c>
      <c r="C51" s="16">
        <f aca="true" t="shared" si="94" ref="C51:H51">SUM(C23:C25)</f>
        <v>7016531</v>
      </c>
      <c r="D51">
        <f t="shared" si="94"/>
        <v>311842</v>
      </c>
      <c r="E51">
        <f t="shared" si="94"/>
        <v>13910</v>
      </c>
      <c r="F51">
        <f t="shared" si="94"/>
        <v>301502</v>
      </c>
      <c r="G51">
        <f t="shared" si="94"/>
        <v>177129</v>
      </c>
      <c r="H51">
        <f t="shared" si="94"/>
        <v>300073</v>
      </c>
      <c r="I51" s="7">
        <f>SUM(G51:H51)</f>
        <v>477202</v>
      </c>
      <c r="J51">
        <f>SUM(J23:J25)</f>
        <v>266661</v>
      </c>
      <c r="K51">
        <f>SUM(K23:K25)</f>
        <v>235371</v>
      </c>
      <c r="L51" s="7">
        <f>SUM(J51:K51)</f>
        <v>502032</v>
      </c>
      <c r="N51" s="32">
        <f aca="true" t="shared" si="95" ref="N51:T51">SUM(N23:N25)</f>
        <v>47475432</v>
      </c>
      <c r="O51" s="79">
        <f t="shared" si="95"/>
        <v>11275738</v>
      </c>
      <c r="P51" s="79">
        <f t="shared" si="95"/>
        <v>38175573</v>
      </c>
      <c r="Q51" s="79">
        <f t="shared" si="95"/>
        <v>18755840</v>
      </c>
      <c r="R51" s="79">
        <f t="shared" si="95"/>
        <v>28795374</v>
      </c>
      <c r="S51" s="79">
        <f t="shared" si="95"/>
        <v>27349523</v>
      </c>
      <c r="T51" s="79">
        <f t="shared" si="95"/>
        <v>18546213</v>
      </c>
      <c r="U51" s="79">
        <f t="shared" si="32"/>
        <v>142898261</v>
      </c>
      <c r="V51" s="76">
        <f t="shared" si="33"/>
        <v>126.6179760001592</v>
      </c>
      <c r="W51" s="76">
        <f t="shared" si="47"/>
        <v>105.8880251116418</v>
      </c>
      <c r="X51" s="76">
        <f t="shared" si="48"/>
        <v>95.96122943417102</v>
      </c>
      <c r="Y51" s="76">
        <f t="shared" si="36"/>
        <v>102.56289071142761</v>
      </c>
      <c r="Z51" s="76">
        <f t="shared" si="37"/>
        <v>78.79565876849739</v>
      </c>
      <c r="AA51" s="52">
        <f t="shared" si="38"/>
        <v>152.24194303525502</v>
      </c>
      <c r="AB51">
        <v>20</v>
      </c>
      <c r="AC51" s="11">
        <v>16</v>
      </c>
      <c r="AD51" s="11"/>
      <c r="AE51" s="58">
        <f t="shared" si="90"/>
        <v>44.44389969915333</v>
      </c>
      <c r="AF51" s="58">
        <f t="shared" si="90"/>
        <v>1.9824611335715614</v>
      </c>
      <c r="AG51" s="58">
        <f t="shared" si="90"/>
        <v>42.97023700173205</v>
      </c>
      <c r="AH51" s="67">
        <f t="shared" si="90"/>
        <v>25.24452610556413</v>
      </c>
      <c r="AI51" s="67">
        <f t="shared" si="90"/>
        <v>42.76657510670159</v>
      </c>
      <c r="AJ51" s="68">
        <f t="shared" si="90"/>
        <v>68.01110121226573</v>
      </c>
      <c r="AK51" s="58">
        <f t="shared" si="90"/>
        <v>38.00467781016004</v>
      </c>
      <c r="AL51" s="58">
        <f t="shared" si="90"/>
        <v>33.545209163901646</v>
      </c>
      <c r="AM51" s="59">
        <f t="shared" si="90"/>
        <v>71.54988697406169</v>
      </c>
      <c r="AN51" s="52">
        <f>+N51/C51</f>
        <v>6.76622564626309</v>
      </c>
      <c r="AO51" s="52">
        <f>+O51/C51</f>
        <v>1.6070246108796498</v>
      </c>
      <c r="AP51" s="52">
        <f>+AQ51-AO51</f>
        <v>18.75891704889496</v>
      </c>
      <c r="AQ51" s="52">
        <f>+U51/C51</f>
        <v>20.36594165977461</v>
      </c>
      <c r="AR51" s="12"/>
      <c r="AS51" s="22">
        <f t="shared" si="91"/>
        <v>77.34271637490794</v>
      </c>
      <c r="AT51" s="22">
        <f t="shared" si="91"/>
        <v>91.38767982473631</v>
      </c>
      <c r="AU51" s="22">
        <f t="shared" si="91"/>
        <v>96.70245738658899</v>
      </c>
      <c r="AV51" s="29">
        <f t="shared" si="91"/>
        <v>72.29062737545614</v>
      </c>
      <c r="AW51" s="29">
        <f t="shared" si="91"/>
        <v>79.90503762872441</v>
      </c>
      <c r="AX51" s="29">
        <f t="shared" si="91"/>
        <v>63.02216849600211</v>
      </c>
      <c r="AY51" s="46">
        <f t="shared" si="92"/>
        <v>71.42857142857143</v>
      </c>
      <c r="AZ51" s="46">
        <f t="shared" si="92"/>
        <v>80</v>
      </c>
      <c r="BA51" s="41">
        <f t="shared" si="93"/>
        <v>155.71484112515924</v>
      </c>
      <c r="BB51" s="41">
        <f t="shared" si="93"/>
        <v>176.29021950277286</v>
      </c>
      <c r="BC51" s="41">
        <f t="shared" si="93"/>
        <v>171.2835562722901</v>
      </c>
      <c r="BD51" s="36">
        <f t="shared" si="93"/>
        <v>88.7822146338892</v>
      </c>
      <c r="BE51" s="36">
        <f t="shared" si="93"/>
        <v>128.4020256629989</v>
      </c>
      <c r="BF51" s="36">
        <f t="shared" si="93"/>
        <v>110.1555055824265</v>
      </c>
      <c r="BG51" s="29">
        <f t="shared" si="93"/>
        <v>103.81078385767897</v>
      </c>
      <c r="BH51" s="29">
        <f t="shared" si="93"/>
        <v>106.95324745734031</v>
      </c>
      <c r="BI51" s="29">
        <f t="shared" si="93"/>
        <v>105.26077177104236</v>
      </c>
      <c r="BJ51" s="22">
        <f t="shared" si="93"/>
        <v>98.13486954717983</v>
      </c>
      <c r="BK51" s="22">
        <f t="shared" si="93"/>
        <v>123.27711353588032</v>
      </c>
      <c r="BL51" s="22">
        <f t="shared" si="93"/>
        <v>98.76407634187878</v>
      </c>
      <c r="BM51" s="22">
        <f t="shared" si="93"/>
        <v>100.33842154164554</v>
      </c>
    </row>
    <row r="52" spans="1:65" ht="15.75">
      <c r="A52" t="s">
        <v>136</v>
      </c>
      <c r="B52" s="5" t="s">
        <v>17</v>
      </c>
      <c r="C52" s="16">
        <f aca="true" t="shared" si="96" ref="C52:H52">SUM(C26:C28)</f>
        <v>5458889</v>
      </c>
      <c r="D52">
        <f t="shared" si="96"/>
        <v>89354</v>
      </c>
      <c r="E52">
        <f t="shared" si="96"/>
        <v>411</v>
      </c>
      <c r="F52">
        <f t="shared" si="96"/>
        <v>46046</v>
      </c>
      <c r="G52">
        <f t="shared" si="96"/>
        <v>135861</v>
      </c>
      <c r="H52">
        <f t="shared" si="96"/>
        <v>131295</v>
      </c>
      <c r="I52" s="7">
        <f>SUM(G52:H52)</f>
        <v>267156</v>
      </c>
      <c r="J52">
        <f>SUM(J26:J28)</f>
        <v>149071</v>
      </c>
      <c r="K52">
        <f>SUM(K26:K28)</f>
        <v>120314</v>
      </c>
      <c r="L52" s="7">
        <f>SUM(J52:K52)</f>
        <v>269385</v>
      </c>
      <c r="N52" s="32">
        <f aca="true" t="shared" si="97" ref="N52:T52">SUM(N26:N28)</f>
        <v>18590187</v>
      </c>
      <c r="O52" s="79">
        <f t="shared" si="97"/>
        <v>3388608</v>
      </c>
      <c r="P52" s="79">
        <f t="shared" si="97"/>
        <v>6330571</v>
      </c>
      <c r="Q52" s="79">
        <f t="shared" si="97"/>
        <v>10936366</v>
      </c>
      <c r="R52" s="79">
        <f t="shared" si="97"/>
        <v>8754786</v>
      </c>
      <c r="S52" s="79">
        <f t="shared" si="97"/>
        <v>16165951</v>
      </c>
      <c r="T52" s="79">
        <f t="shared" si="97"/>
        <v>9543636</v>
      </c>
      <c r="U52" s="79">
        <f t="shared" si="32"/>
        <v>55119918</v>
      </c>
      <c r="V52" s="76">
        <f t="shared" si="33"/>
        <v>137.48362507058158</v>
      </c>
      <c r="W52" s="76">
        <f t="shared" si="47"/>
        <v>80.49672827375038</v>
      </c>
      <c r="X52" s="76">
        <f t="shared" si="48"/>
        <v>66.68026962184393</v>
      </c>
      <c r="Y52" s="76">
        <f t="shared" si="36"/>
        <v>108.4446404733315</v>
      </c>
      <c r="Z52" s="76">
        <f t="shared" si="37"/>
        <v>79.32273883338597</v>
      </c>
      <c r="AA52" s="52">
        <f t="shared" si="38"/>
        <v>208.05097701278063</v>
      </c>
      <c r="AB52">
        <v>21</v>
      </c>
      <c r="AC52" s="11">
        <v>15</v>
      </c>
      <c r="AD52" s="11"/>
      <c r="AE52" s="58">
        <f t="shared" si="90"/>
        <v>16.36853213172131</v>
      </c>
      <c r="AF52" s="58">
        <f t="shared" si="90"/>
        <v>0.07529004528210777</v>
      </c>
      <c r="AG52" s="58">
        <f t="shared" si="90"/>
        <v>8.435049696009573</v>
      </c>
      <c r="AH52" s="67">
        <f t="shared" si="90"/>
        <v>24.888031245918352</v>
      </c>
      <c r="AI52" s="67">
        <f t="shared" si="90"/>
        <v>24.05159731220034</v>
      </c>
      <c r="AJ52" s="68">
        <f t="shared" si="90"/>
        <v>48.9396285581187</v>
      </c>
      <c r="AK52" s="58">
        <f t="shared" si="90"/>
        <v>27.307937567516028</v>
      </c>
      <c r="AL52" s="58">
        <f t="shared" si="90"/>
        <v>22.04001583472388</v>
      </c>
      <c r="AM52" s="59">
        <f t="shared" si="90"/>
        <v>49.34795340223991</v>
      </c>
      <c r="AN52" s="52">
        <f>+N52/C52</f>
        <v>3.405489102269711</v>
      </c>
      <c r="AO52" s="52">
        <f>+O52/C52</f>
        <v>0.6207504860421232</v>
      </c>
      <c r="AP52" s="52">
        <f>+AQ52-AO52</f>
        <v>9.47652718346169</v>
      </c>
      <c r="AQ52" s="52">
        <f>+U52/C52</f>
        <v>10.097277669503812</v>
      </c>
      <c r="AR52" s="12"/>
      <c r="AS52" s="22">
        <f t="shared" si="91"/>
        <v>83.97983727061633</v>
      </c>
      <c r="AT52" s="22">
        <f t="shared" si="91"/>
        <v>69.47347655850749</v>
      </c>
      <c r="AU52" s="22">
        <f t="shared" si="91"/>
        <v>67.19532429558988</v>
      </c>
      <c r="AV52" s="29">
        <f t="shared" si="91"/>
        <v>76.436331317731</v>
      </c>
      <c r="AW52" s="29">
        <f t="shared" si="91"/>
        <v>80.43953855271582</v>
      </c>
      <c r="AX52" s="29">
        <f t="shared" si="91"/>
        <v>86.12491057093897</v>
      </c>
      <c r="AY52" s="46">
        <f t="shared" si="92"/>
        <v>75</v>
      </c>
      <c r="AZ52" s="46">
        <f t="shared" si="92"/>
        <v>75</v>
      </c>
      <c r="BA52" s="41">
        <f t="shared" si="93"/>
        <v>57.34922897397331</v>
      </c>
      <c r="BB52" s="41">
        <f t="shared" si="93"/>
        <v>6.695162081308653</v>
      </c>
      <c r="BC52" s="41">
        <f t="shared" si="93"/>
        <v>33.62293089534932</v>
      </c>
      <c r="BD52" s="36">
        <f t="shared" si="93"/>
        <v>87.52846152271579</v>
      </c>
      <c r="BE52" s="36">
        <f t="shared" si="93"/>
        <v>72.21232487315372</v>
      </c>
      <c r="BF52" s="36">
        <f t="shared" si="93"/>
        <v>79.2660232042158</v>
      </c>
      <c r="BG52" s="29">
        <f t="shared" si="93"/>
        <v>74.59235461963414</v>
      </c>
      <c r="BH52" s="29">
        <f t="shared" si="93"/>
        <v>70.2708770130903</v>
      </c>
      <c r="BI52" s="29">
        <f t="shared" si="93"/>
        <v>72.59834892994712</v>
      </c>
      <c r="BJ52" s="22">
        <f t="shared" si="93"/>
        <v>49.391972166957515</v>
      </c>
      <c r="BK52" s="22">
        <f t="shared" si="93"/>
        <v>47.618641075683335</v>
      </c>
      <c r="BL52" s="22">
        <f t="shared" si="93"/>
        <v>49.89309626796572</v>
      </c>
      <c r="BM52" s="22">
        <f t="shared" si="93"/>
        <v>49.7470198113555</v>
      </c>
    </row>
    <row r="55" spans="3:4" ht="15.75">
      <c r="C55" s="9" t="s">
        <v>107</v>
      </c>
      <c r="D55" s="19" t="s">
        <v>106</v>
      </c>
    </row>
  </sheetData>
  <sheetProtection/>
  <mergeCells count="59">
    <mergeCell ref="AB3:AC3"/>
    <mergeCell ref="Q13:S13"/>
    <mergeCell ref="G10:I10"/>
    <mergeCell ref="J9:L9"/>
    <mergeCell ref="G9:I9"/>
    <mergeCell ref="Q12:S12"/>
    <mergeCell ref="AB4:AC4"/>
    <mergeCell ref="AB8:AC8"/>
    <mergeCell ref="O7:U7"/>
    <mergeCell ref="Q9:R9"/>
    <mergeCell ref="S4:T4"/>
    <mergeCell ref="W4:X4"/>
    <mergeCell ref="S9:T9"/>
    <mergeCell ref="Y4:Z4"/>
    <mergeCell ref="W9:X9"/>
    <mergeCell ref="Y8:Z8"/>
    <mergeCell ref="W5:X5"/>
    <mergeCell ref="AH9:AJ9"/>
    <mergeCell ref="AK9:AM9"/>
    <mergeCell ref="W12:Y12"/>
    <mergeCell ref="AH10:AJ10"/>
    <mergeCell ref="V3:Z3"/>
    <mergeCell ref="G5:I5"/>
    <mergeCell ref="J5:L5"/>
    <mergeCell ref="O3:U3"/>
    <mergeCell ref="Q5:R5"/>
    <mergeCell ref="Q4:R4"/>
    <mergeCell ref="AE3:AG3"/>
    <mergeCell ref="AH3:AJ3"/>
    <mergeCell ref="AK3:AM3"/>
    <mergeCell ref="AN3:AQ3"/>
    <mergeCell ref="AH5:AJ5"/>
    <mergeCell ref="AK5:AM5"/>
    <mergeCell ref="BG3:BI3"/>
    <mergeCell ref="BJ3:BM3"/>
    <mergeCell ref="AT4:AU4"/>
    <mergeCell ref="AV4:AW4"/>
    <mergeCell ref="AY4:AZ4"/>
    <mergeCell ref="AS3:AW3"/>
    <mergeCell ref="AY3:AZ3"/>
    <mergeCell ref="BA3:BC3"/>
    <mergeCell ref="BD3:BF3"/>
    <mergeCell ref="BG9:BI9"/>
    <mergeCell ref="BD10:BF10"/>
    <mergeCell ref="AT5:AU5"/>
    <mergeCell ref="BD5:BF5"/>
    <mergeCell ref="BG5:BI5"/>
    <mergeCell ref="AV8:AW8"/>
    <mergeCell ref="AY8:AZ8"/>
    <mergeCell ref="BB2:BD2"/>
    <mergeCell ref="BE2:BG2"/>
    <mergeCell ref="BH2:BJ2"/>
    <mergeCell ref="BK2:BM2"/>
    <mergeCell ref="AT12:AV12"/>
    <mergeCell ref="AS2:AU2"/>
    <mergeCell ref="AV2:AX2"/>
    <mergeCell ref="AY2:BA2"/>
    <mergeCell ref="AT9:AU9"/>
    <mergeCell ref="BD9:BF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Mariann</dc:creator>
  <cp:keywords/>
  <dc:description/>
  <cp:lastModifiedBy>telepit</cp:lastModifiedBy>
  <dcterms:created xsi:type="dcterms:W3CDTF">2005-09-05T10:19:44Z</dcterms:created>
  <dcterms:modified xsi:type="dcterms:W3CDTF">2017-09-03T12:27:46Z</dcterms:modified>
  <cp:category/>
  <cp:version/>
  <cp:contentType/>
  <cp:contentStatus/>
</cp:coreProperties>
</file>